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NVS\Enforcement\OVSC\CAFE\Credit Tracking Part 536\Analysis\ComplianceOverview\Compliance Overview and Credit Flexibilities\2011-2024\"/>
    </mc:Choice>
  </mc:AlternateContent>
  <xr:revisionPtr revIDLastSave="0" documentId="8_{DE41D3E7-08B5-44A5-92BE-1402D75B1E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redit Flexibility Analysis (2)" sheetId="15" r:id="rId1"/>
    <sheet name="CAFE Contributes" sheetId="8" r:id="rId2"/>
    <sheet name="Compliance Overview" sheetId="1" r:id="rId3"/>
    <sheet name="PIC Data" sheetId="14" state="hidden" r:id="rId4"/>
  </sheets>
  <definedNames>
    <definedName name="_xlnm._FilterDatabase" localSheetId="3" hidden="1">'PIC Data'!$A$2:$AI$18</definedName>
    <definedName name="_xlnm.Print_Area" localSheetId="0">#REF!</definedName>
    <definedName name="_xlnm.Print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2" i="15" l="1"/>
  <c r="F28" i="15" l="1"/>
  <c r="H27" i="15" l="1"/>
  <c r="C14" i="15"/>
  <c r="H28" i="15"/>
  <c r="D14" i="15" l="1"/>
  <c r="G14" i="15" s="1"/>
  <c r="H14" i="15" s="1"/>
  <c r="E15" i="15"/>
  <c r="C29" i="15"/>
  <c r="D29" i="15"/>
  <c r="E29" i="15"/>
  <c r="F29" i="15"/>
  <c r="G29" i="15"/>
  <c r="F21" i="15"/>
  <c r="H20" i="15"/>
  <c r="H22" i="15"/>
  <c r="H25" i="15"/>
  <c r="H19" i="15"/>
  <c r="F13" i="15" l="1"/>
  <c r="F11" i="15"/>
  <c r="C15" i="15"/>
  <c r="D5" i="15"/>
  <c r="D6" i="15"/>
  <c r="D7" i="15"/>
  <c r="D8" i="15"/>
  <c r="D9" i="15"/>
  <c r="D10" i="15"/>
  <c r="D11" i="15"/>
  <c r="D12" i="15"/>
  <c r="D13" i="15"/>
  <c r="D4" i="15"/>
  <c r="D15" i="15" l="1"/>
  <c r="F12" i="15"/>
  <c r="G13" i="15"/>
  <c r="H13" i="15" s="1"/>
  <c r="H18" i="15"/>
  <c r="H29" i="15" s="1"/>
  <c r="E21" i="15"/>
  <c r="F4" i="15" l="1"/>
  <c r="F5" i="15"/>
  <c r="G5" i="15" s="1"/>
  <c r="H5" i="15" s="1"/>
  <c r="F6" i="15"/>
  <c r="G6" i="15" s="1"/>
  <c r="H6" i="15" s="1"/>
  <c r="F7" i="15"/>
  <c r="F8" i="15"/>
  <c r="G8" i="15" s="1"/>
  <c r="H8" i="15" s="1"/>
  <c r="F9" i="15"/>
  <c r="F10" i="15"/>
  <c r="G11" i="15"/>
  <c r="H11" i="15" s="1"/>
  <c r="G4" i="15" l="1"/>
  <c r="H4" i="15" s="1"/>
  <c r="F15" i="15"/>
  <c r="G15" i="15" s="1"/>
  <c r="H15" i="15" s="1"/>
  <c r="G7" i="15"/>
  <c r="H7" i="15" s="1"/>
  <c r="G9" i="15"/>
  <c r="H9" i="15" s="1"/>
  <c r="G10" i="15"/>
  <c r="H10" i="15" s="1"/>
  <c r="G12" i="15"/>
  <c r="H12" i="15" s="1"/>
</calcChain>
</file>

<file path=xl/sharedStrings.xml><?xml version="1.0" encoding="utf-8"?>
<sst xmlns="http://schemas.openxmlformats.org/spreadsheetml/2006/main" count="77" uniqueCount="56">
  <si>
    <t>Year</t>
  </si>
  <si>
    <t>Total FE Performance</t>
  </si>
  <si>
    <t>DP Performance</t>
  </si>
  <si>
    <t>IP Performance</t>
  </si>
  <si>
    <t>LT Performance</t>
  </si>
  <si>
    <t>IP</t>
  </si>
  <si>
    <t>DP</t>
  </si>
  <si>
    <t>LT</t>
  </si>
  <si>
    <t>TOTAL</t>
  </si>
  <si>
    <t>FE Standard</t>
  </si>
  <si>
    <t>Total FE Std.</t>
  </si>
  <si>
    <t>DP Std.</t>
  </si>
  <si>
    <t>IP Std.</t>
  </si>
  <si>
    <t>LT Std.</t>
  </si>
  <si>
    <t>SUMMARY STATISTICS I</t>
  </si>
  <si>
    <t>Shortfall 
(Credits)</t>
  </si>
  <si>
    <t>Shortfall
($)</t>
  </si>
  <si>
    <t>Civil Penalty (Credits)</t>
  </si>
  <si>
    <t>Civil Penalty
($)</t>
  </si>
  <si>
    <t>%age SF Resolved by CP</t>
  </si>
  <si>
    <t>%age SF Resolved by Credits</t>
  </si>
  <si>
    <t>SUMMARY STATISTICS II</t>
  </si>
  <si>
    <t>Model Year</t>
  </si>
  <si>
    <t>Carry Forward</t>
  </si>
  <si>
    <t>Carry Back</t>
  </si>
  <si>
    <t>Transfer</t>
  </si>
  <si>
    <t>Trade</t>
  </si>
  <si>
    <t>Civil Penalty</t>
  </si>
  <si>
    <t xml:space="preserve">From: </t>
  </si>
  <si>
    <t>CAFE Credit Shortfall Analysis_v37.xlsm</t>
  </si>
  <si>
    <t>\\NHTSA-NRDDATA.ad.dot.gov\nvspubdocs\NVS\Enforcement\OVSC\CAFE\Credit Tracking Part 536\Analysis\Credit Shortfall Analysis\Shortfall Analysis</t>
  </si>
  <si>
    <t>NA</t>
  </si>
  <si>
    <t/>
  </si>
  <si>
    <t>Domestic Passenger Car</t>
  </si>
  <si>
    <t>Import Passenger Car</t>
  </si>
  <si>
    <t>Light Truck</t>
  </si>
  <si>
    <t>Total Fleet</t>
  </si>
  <si>
    <t>FE Performance (MPG)</t>
  </si>
  <si>
    <t>Fleet Standard (MPG)</t>
  </si>
  <si>
    <t>Production Volume</t>
  </si>
  <si>
    <t>CAFE Performance w. AMFA Contribution</t>
  </si>
  <si>
    <t>Base CAFE Performance</t>
  </si>
  <si>
    <t>Footnotes</t>
  </si>
  <si>
    <t>MY 2019*</t>
  </si>
  <si>
    <t>* MY2019 civil penalty credits includes a shortfall of 24,064,788 that will be made up by pending credit or fine payments.</t>
  </si>
  <si>
    <t>All values reported in MPG</t>
  </si>
  <si>
    <t>Unresolved Shortfall</t>
  </si>
  <si>
    <t>** MY 2011 unresolved shortfall is due to an OEM bankruptcy.</t>
  </si>
  <si>
    <t>MY 2017</t>
  </si>
  <si>
    <t>All values represented in MPG</t>
  </si>
  <si>
    <t>Final CAFE Performance w ACOC</t>
  </si>
  <si>
    <t>MY 2020</t>
  </si>
  <si>
    <t>MY 2021</t>
  </si>
  <si>
    <t>MY 2019</t>
  </si>
  <si>
    <t>*** MY 2019-2021 carry back plan includes pending carryback plans that will be executed in the future.</t>
  </si>
  <si>
    <t>MY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</si>
</sst>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#,##0.0"/>
    <numFmt numFmtId="166" formatCode="&quot;MY&quot;\ ####"/>
    <numFmt numFmtId="167" formatCode="&quot;$&quot;#,##0"/>
    <numFmt numFmtId="168" formatCode="[$-10409]#,##0.0;\-#,##0.0"/>
    <numFmt numFmtId="169" formatCode="[$-10409]#,##0;\-#,##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1"/>
      <color theme="0"/>
      <name val="Arial"/>
      <family val="2"/>
    </font>
    <font>
      <sz val="10"/>
      <color rgb="FF000000"/>
      <name val="Segoe UI"/>
      <family val="2"/>
    </font>
    <font>
      <b/>
      <sz val="10"/>
      <color rgb="FF000000"/>
      <name val="Segoe U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top"/>
    </xf>
    <xf numFmtId="0" fontId="7" fillId="0" borderId="0"/>
    <xf numFmtId="0" fontId="2" fillId="0" borderId="0"/>
  </cellStyleXfs>
  <cellXfs count="13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wrapText="1"/>
    </xf>
    <xf numFmtId="0" fontId="0" fillId="0" borderId="0" xfId="0" applyFont="1"/>
    <xf numFmtId="164" fontId="0" fillId="0" borderId="0" xfId="0" applyNumberFormat="1" applyFont="1"/>
    <xf numFmtId="165" fontId="5" fillId="0" borderId="1" xfId="1" applyNumberFormat="1" applyFont="1" applyFill="1" applyBorder="1" applyAlignment="1">
      <alignment horizontal="center" vertical="top"/>
    </xf>
    <xf numFmtId="164" fontId="0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5" xfId="0" applyBorder="1"/>
    <xf numFmtId="164" fontId="0" fillId="0" borderId="6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0" fontId="0" fillId="0" borderId="6" xfId="0" applyBorder="1" applyAlignment="1">
      <alignment wrapText="1"/>
    </xf>
    <xf numFmtId="164" fontId="0" fillId="0" borderId="6" xfId="0" applyNumberFormat="1" applyFill="1" applyBorder="1" applyAlignment="1">
      <alignment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10" xfId="0" applyBorder="1"/>
    <xf numFmtId="164" fontId="0" fillId="0" borderId="11" xfId="0" applyNumberFormat="1" applyBorder="1" applyAlignment="1">
      <alignment wrapText="1"/>
    </xf>
    <xf numFmtId="0" fontId="6" fillId="4" borderId="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0" borderId="0" xfId="2"/>
    <xf numFmtId="166" fontId="9" fillId="3" borderId="6" xfId="2" applyNumberFormat="1" applyFont="1" applyFill="1" applyBorder="1" applyAlignment="1">
      <alignment horizontal="center"/>
    </xf>
    <xf numFmtId="166" fontId="9" fillId="3" borderId="1" xfId="2" applyNumberFormat="1" applyFont="1" applyFill="1" applyBorder="1" applyAlignment="1">
      <alignment horizontal="center" wrapText="1"/>
    </xf>
    <xf numFmtId="3" fontId="9" fillId="3" borderId="1" xfId="2" applyNumberFormat="1" applyFont="1" applyFill="1" applyBorder="1" applyAlignment="1">
      <alignment horizontal="center" wrapText="1"/>
    </xf>
    <xf numFmtId="3" fontId="9" fillId="3" borderId="7" xfId="2" applyNumberFormat="1" applyFont="1" applyFill="1" applyBorder="1" applyAlignment="1">
      <alignment horizontal="center" wrapText="1"/>
    </xf>
    <xf numFmtId="166" fontId="3" fillId="6" borderId="6" xfId="2" applyNumberFormat="1" applyFont="1" applyFill="1" applyBorder="1" applyAlignment="1">
      <alignment horizontal="center"/>
    </xf>
    <xf numFmtId="10" fontId="7" fillId="0" borderId="1" xfId="2" applyNumberFormat="1" applyBorder="1" applyAlignment="1">
      <alignment horizontal="center"/>
    </xf>
    <xf numFmtId="10" fontId="7" fillId="0" borderId="7" xfId="2" applyNumberFormat="1" applyBorder="1" applyAlignment="1">
      <alignment horizontal="center"/>
    </xf>
    <xf numFmtId="10" fontId="7" fillId="0" borderId="0" xfId="2" applyNumberFormat="1"/>
    <xf numFmtId="3" fontId="4" fillId="3" borderId="1" xfId="2" applyNumberFormat="1" applyFont="1" applyFill="1" applyBorder="1" applyAlignment="1">
      <alignment horizontal="center" wrapText="1"/>
    </xf>
    <xf numFmtId="0" fontId="7" fillId="0" borderId="0" xfId="2" applyAlignment="1">
      <alignment wrapText="1"/>
    </xf>
    <xf numFmtId="166" fontId="9" fillId="8" borderId="6" xfId="2" applyNumberFormat="1" applyFont="1" applyFill="1" applyBorder="1" applyAlignment="1">
      <alignment horizontal="center"/>
    </xf>
    <xf numFmtId="3" fontId="7" fillId="0" borderId="0" xfId="2" applyNumberFormat="1"/>
    <xf numFmtId="3" fontId="9" fillId="3" borderId="8" xfId="2" applyNumberFormat="1" applyFont="1" applyFill="1" applyBorder="1" applyAlignment="1">
      <alignment horizontal="center" wrapText="1"/>
    </xf>
    <xf numFmtId="3" fontId="7" fillId="0" borderId="1" xfId="2" applyNumberFormat="1" applyBorder="1" applyAlignment="1">
      <alignment horizontal="center"/>
    </xf>
    <xf numFmtId="3" fontId="7" fillId="0" borderId="7" xfId="2" applyNumberFormat="1" applyBorder="1" applyAlignment="1">
      <alignment horizontal="center"/>
    </xf>
    <xf numFmtId="10" fontId="7" fillId="7" borderId="15" xfId="2" applyNumberFormat="1" applyFill="1" applyBorder="1" applyAlignment="1">
      <alignment horizontal="center"/>
    </xf>
    <xf numFmtId="10" fontId="7" fillId="7" borderId="9" xfId="2" applyNumberFormat="1" applyFill="1" applyBorder="1" applyAlignment="1">
      <alignment horizontal="center"/>
    </xf>
    <xf numFmtId="3" fontId="7" fillId="7" borderId="15" xfId="2" applyNumberFormat="1" applyFill="1" applyBorder="1" applyAlignment="1">
      <alignment horizontal="center"/>
    </xf>
    <xf numFmtId="167" fontId="7" fillId="0" borderId="1" xfId="2" applyNumberFormat="1" applyBorder="1" applyAlignment="1">
      <alignment horizontal="center"/>
    </xf>
    <xf numFmtId="0" fontId="7" fillId="0" borderId="0" xfId="2" applyAlignment="1">
      <alignment horizontal="center"/>
    </xf>
    <xf numFmtId="0" fontId="4" fillId="3" borderId="6" xfId="2" applyFont="1" applyFill="1" applyBorder="1" applyAlignment="1">
      <alignment horizontal="center" wrapText="1"/>
    </xf>
    <xf numFmtId="3" fontId="4" fillId="3" borderId="7" xfId="2" applyNumberFormat="1" applyFont="1" applyFill="1" applyBorder="1" applyAlignment="1">
      <alignment horizontal="center" wrapText="1"/>
    </xf>
    <xf numFmtId="3" fontId="7" fillId="0" borderId="0" xfId="2" applyNumberFormat="1" applyAlignment="1">
      <alignment horizontal="center"/>
    </xf>
    <xf numFmtId="0" fontId="6" fillId="5" borderId="16" xfId="0" applyFont="1" applyFill="1" applyBorder="1" applyAlignment="1">
      <alignment horizontal="center" vertical="center" wrapText="1"/>
    </xf>
    <xf numFmtId="164" fontId="0" fillId="0" borderId="17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0" fontId="0" fillId="0" borderId="0" xfId="0"/>
    <xf numFmtId="0" fontId="0" fillId="0" borderId="1" xfId="0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Fill="1" applyBorder="1" applyAlignment="1">
      <alignment horizontal="center" wrapText="1"/>
    </xf>
    <xf numFmtId="0" fontId="0" fillId="0" borderId="6" xfId="0" applyFont="1" applyBorder="1" applyAlignment="1">
      <alignment horizontal="left"/>
    </xf>
    <xf numFmtId="164" fontId="0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 wrapText="1"/>
    </xf>
    <xf numFmtId="164" fontId="0" fillId="0" borderId="7" xfId="0" applyNumberFormat="1" applyFill="1" applyBorder="1" applyAlignment="1">
      <alignment horizontal="center" wrapText="1"/>
    </xf>
    <xf numFmtId="165" fontId="5" fillId="0" borderId="7" xfId="1" applyNumberFormat="1" applyFont="1" applyFill="1" applyBorder="1" applyAlignment="1">
      <alignment horizontal="center" vertical="top"/>
    </xf>
    <xf numFmtId="0" fontId="12" fillId="0" borderId="23" xfId="0" applyFont="1" applyBorder="1" applyAlignment="1">
      <alignment vertical="top" wrapText="1" readingOrder="1"/>
    </xf>
    <xf numFmtId="0" fontId="10" fillId="9" borderId="23" xfId="0" applyFont="1" applyFill="1" applyBorder="1" applyAlignment="1">
      <alignment vertical="top" wrapText="1" readingOrder="1"/>
    </xf>
    <xf numFmtId="0" fontId="10" fillId="0" borderId="23" xfId="0" applyFont="1" applyBorder="1" applyAlignment="1">
      <alignment vertical="top" wrapText="1" readingOrder="1"/>
    </xf>
    <xf numFmtId="0" fontId="13" fillId="0" borderId="23" xfId="0" applyFont="1" applyBorder="1" applyAlignment="1">
      <alignment vertical="top" wrapText="1" readingOrder="1"/>
    </xf>
    <xf numFmtId="168" fontId="10" fillId="0" borderId="23" xfId="0" applyNumberFormat="1" applyFont="1" applyBorder="1" applyAlignment="1">
      <alignment vertical="top" wrapText="1" readingOrder="1"/>
    </xf>
    <xf numFmtId="168" fontId="13" fillId="0" borderId="23" xfId="0" applyNumberFormat="1" applyFont="1" applyBorder="1" applyAlignment="1">
      <alignment vertical="top" wrapText="1" readingOrder="1"/>
    </xf>
    <xf numFmtId="169" fontId="13" fillId="0" borderId="23" xfId="0" applyNumberFormat="1" applyFont="1" applyBorder="1" applyAlignment="1">
      <alignment vertical="top" wrapText="1" readingOrder="1"/>
    </xf>
    <xf numFmtId="168" fontId="10" fillId="9" borderId="23" xfId="0" applyNumberFormat="1" applyFont="1" applyFill="1" applyBorder="1" applyAlignment="1">
      <alignment vertical="top" wrapText="1" readingOrder="1"/>
    </xf>
    <xf numFmtId="168" fontId="13" fillId="9" borderId="23" xfId="0" applyNumberFormat="1" applyFont="1" applyFill="1" applyBorder="1" applyAlignment="1">
      <alignment vertical="top" wrapText="1" readingOrder="1"/>
    </xf>
    <xf numFmtId="169" fontId="13" fillId="9" borderId="23" xfId="0" applyNumberFormat="1" applyFont="1" applyFill="1" applyBorder="1" applyAlignment="1">
      <alignment vertical="top" wrapText="1" readingOrder="1"/>
    </xf>
    <xf numFmtId="3" fontId="7" fillId="0" borderId="1" xfId="2" applyNumberForma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164" fontId="0" fillId="0" borderId="2" xfId="0" applyNumberFormat="1" applyFill="1" applyBorder="1" applyAlignment="1">
      <alignment wrapText="1"/>
    </xf>
    <xf numFmtId="0" fontId="0" fillId="0" borderId="6" xfId="0" applyFill="1" applyBorder="1" applyAlignment="1">
      <alignment wrapText="1"/>
    </xf>
    <xf numFmtId="164" fontId="0" fillId="0" borderId="7" xfId="0" applyNumberFormat="1" applyFill="1" applyBorder="1" applyAlignment="1">
      <alignment wrapText="1"/>
    </xf>
    <xf numFmtId="0" fontId="0" fillId="10" borderId="19" xfId="0" applyFill="1" applyBorder="1"/>
    <xf numFmtId="0" fontId="9" fillId="4" borderId="28" xfId="2" applyFont="1" applyFill="1" applyBorder="1" applyAlignment="1">
      <alignment horizontal="center"/>
    </xf>
    <xf numFmtId="0" fontId="9" fillId="4" borderId="29" xfId="2" applyFont="1" applyFill="1" applyBorder="1" applyAlignment="1">
      <alignment horizontal="center"/>
    </xf>
    <xf numFmtId="0" fontId="9" fillId="4" borderId="30" xfId="2" applyFont="1" applyFill="1" applyBorder="1" applyAlignment="1">
      <alignment horizontal="center"/>
    </xf>
    <xf numFmtId="0" fontId="7" fillId="10" borderId="31" xfId="2" applyFill="1" applyBorder="1" applyAlignment="1">
      <alignment horizontal="left"/>
    </xf>
    <xf numFmtId="0" fontId="7" fillId="10" borderId="17" xfId="2" applyFill="1" applyBorder="1" applyAlignment="1">
      <alignment horizontal="center"/>
    </xf>
    <xf numFmtId="0" fontId="7" fillId="0" borderId="0" xfId="2" applyBorder="1"/>
    <xf numFmtId="0" fontId="0" fillId="10" borderId="3" xfId="0" applyFill="1" applyBorder="1"/>
    <xf numFmtId="0" fontId="7" fillId="10" borderId="2" xfId="2" applyFill="1" applyBorder="1" applyAlignment="1">
      <alignment horizontal="center"/>
    </xf>
    <xf numFmtId="166" fontId="3" fillId="6" borderId="33" xfId="2" applyNumberFormat="1" applyFont="1" applyFill="1" applyBorder="1" applyAlignment="1">
      <alignment horizontal="center"/>
    </xf>
    <xf numFmtId="3" fontId="7" fillId="0" borderId="34" xfId="2" applyNumberFormat="1" applyBorder="1" applyAlignment="1">
      <alignment horizontal="center"/>
    </xf>
    <xf numFmtId="166" fontId="9" fillId="8" borderId="33" xfId="2" applyNumberFormat="1" applyFont="1" applyFill="1" applyBorder="1" applyAlignment="1">
      <alignment horizontal="center"/>
    </xf>
    <xf numFmtId="0" fontId="6" fillId="4" borderId="35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left"/>
    </xf>
    <xf numFmtId="164" fontId="0" fillId="0" borderId="21" xfId="0" applyNumberFormat="1" applyFont="1" applyBorder="1" applyAlignment="1">
      <alignment horizontal="center"/>
    </xf>
    <xf numFmtId="164" fontId="0" fillId="0" borderId="22" xfId="0" applyNumberFormat="1" applyFont="1" applyBorder="1" applyAlignment="1">
      <alignment horizontal="center"/>
    </xf>
    <xf numFmtId="164" fontId="0" fillId="0" borderId="20" xfId="0" applyNumberFormat="1" applyBorder="1" applyAlignment="1">
      <alignment wrapText="1"/>
    </xf>
    <xf numFmtId="0" fontId="6" fillId="2" borderId="39" xfId="0" applyFont="1" applyFill="1" applyBorder="1" applyAlignment="1">
      <alignment horizontal="center" vertical="center" wrapText="1"/>
    </xf>
    <xf numFmtId="164" fontId="0" fillId="0" borderId="41" xfId="0" applyNumberFormat="1" applyBorder="1" applyAlignment="1">
      <alignment wrapText="1"/>
    </xf>
    <xf numFmtId="164" fontId="0" fillId="0" borderId="41" xfId="0" applyNumberFormat="1" applyFill="1" applyBorder="1" applyAlignment="1">
      <alignment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164" fontId="0" fillId="0" borderId="40" xfId="0" applyNumberFormat="1" applyFont="1" applyBorder="1" applyAlignment="1">
      <alignment wrapText="1"/>
    </xf>
    <xf numFmtId="164" fontId="0" fillId="0" borderId="41" xfId="0" applyNumberFormat="1" applyFont="1" applyBorder="1" applyAlignment="1">
      <alignment wrapText="1"/>
    </xf>
    <xf numFmtId="164" fontId="0" fillId="0" borderId="41" xfId="0" applyNumberFormat="1" applyFont="1" applyFill="1" applyBorder="1" applyAlignment="1">
      <alignment wrapText="1"/>
    </xf>
    <xf numFmtId="0" fontId="5" fillId="0" borderId="1" xfId="0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6" xfId="0" applyNumberFormat="1" applyFont="1" applyBorder="1" applyAlignment="1">
      <alignment wrapText="1"/>
    </xf>
    <xf numFmtId="164" fontId="5" fillId="0" borderId="2" xfId="0" applyNumberFormat="1" applyFont="1" applyBorder="1" applyAlignment="1">
      <alignment wrapText="1"/>
    </xf>
    <xf numFmtId="0" fontId="5" fillId="0" borderId="6" xfId="0" applyFont="1" applyBorder="1" applyAlignment="1">
      <alignment wrapText="1"/>
    </xf>
    <xf numFmtId="164" fontId="5" fillId="0" borderId="6" xfId="0" applyNumberFormat="1" applyFont="1" applyFill="1" applyBorder="1" applyAlignment="1">
      <alignment wrapText="1"/>
    </xf>
    <xf numFmtId="164" fontId="5" fillId="0" borderId="41" xfId="0" applyNumberFormat="1" applyFont="1" applyBorder="1" applyAlignment="1">
      <alignment wrapText="1"/>
    </xf>
    <xf numFmtId="164" fontId="5" fillId="0" borderId="7" xfId="0" applyNumberFormat="1" applyFont="1" applyBorder="1" applyAlignment="1">
      <alignment wrapText="1"/>
    </xf>
    <xf numFmtId="3" fontId="0" fillId="0" borderId="0" xfId="0" applyNumberFormat="1"/>
    <xf numFmtId="167" fontId="7" fillId="0" borderId="34" xfId="2" applyNumberFormat="1" applyBorder="1" applyAlignment="1">
      <alignment horizontal="center"/>
    </xf>
    <xf numFmtId="0" fontId="8" fillId="4" borderId="27" xfId="2" applyFont="1" applyFill="1" applyBorder="1" applyAlignment="1">
      <alignment horizontal="center" vertical="center"/>
    </xf>
    <xf numFmtId="0" fontId="8" fillId="4" borderId="14" xfId="2" applyFont="1" applyFill="1" applyBorder="1" applyAlignment="1">
      <alignment horizontal="center" vertical="center"/>
    </xf>
    <xf numFmtId="0" fontId="8" fillId="4" borderId="13" xfId="2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5" borderId="38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14" fillId="0" borderId="32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1" fillId="0" borderId="26" xfId="0" applyFont="1" applyBorder="1" applyAlignment="1">
      <alignment horizontal="center" vertical="top" wrapText="1" readingOrder="1"/>
    </xf>
    <xf numFmtId="0" fontId="11" fillId="0" borderId="24" xfId="0" applyFont="1" applyBorder="1" applyAlignment="1">
      <alignment horizontal="center" vertical="top" wrapText="1" readingOrder="1"/>
    </xf>
    <xf numFmtId="0" fontId="11" fillId="0" borderId="25" xfId="0" applyFont="1" applyBorder="1" applyAlignment="1">
      <alignment horizontal="center" vertical="top" wrapText="1" readingOrder="1"/>
    </xf>
  </cellXfs>
  <cellStyles count="4">
    <cellStyle name="Normal" xfId="0" builtinId="0"/>
    <cellStyle name="Normal 2" xfId="1" xr:uid="{00000000-0005-0000-0000-000002000000}"/>
    <cellStyle name="Normal 3" xfId="2" xr:uid="{00000000-0005-0000-0000-000003000000}"/>
    <cellStyle name="Normal 44" xfId="3" xr:uid="{311B7D10-90DA-4D42-B4BD-24B6FEAE4EF4}"/>
  </cellStyles>
  <dxfs count="0"/>
  <tableStyles count="0" defaultTableStyle="TableStyleMedium2" defaultPivotStyle="PivotStyleLight16"/>
  <colors>
    <mruColors>
      <color rgb="FF7F7F7F"/>
      <color rgb="FFA6A6A6"/>
      <color rgb="FF595959"/>
      <color rgb="FFDBB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Use</a:t>
            </a:r>
            <a:r>
              <a:rPr lang="en-US" baseline="0"/>
              <a:t> of CAFE Compliance Flexibilities and Civil Penalty Payments</a:t>
            </a:r>
            <a:endParaRPr lang="en-US"/>
          </a:p>
        </c:rich>
      </c:tx>
      <c:layout>
        <c:manualLayout>
          <c:xMode val="edge"/>
          <c:yMode val="edge"/>
          <c:x val="0.22093240674581763"/>
          <c:y val="0.1148133008429234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404640419947506"/>
          <c:y val="0.19637254901960785"/>
          <c:w val="0.78579052394837046"/>
          <c:h val="0.5852641724869137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'Credit Flexibility Analysis (2)'!$C$17</c:f>
              <c:strCache>
                <c:ptCount val="1"/>
                <c:pt idx="0">
                  <c:v>Carry Forward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'Credit Flexibility Analysis (2)'!$B$18:$B$28</c:f>
              <c:strCache>
                <c:ptCount val="11"/>
                <c:pt idx="0">
                  <c:v>MY 2011</c:v>
                </c:pt>
                <c:pt idx="1">
                  <c:v>MY 2012</c:v>
                </c:pt>
                <c:pt idx="2">
                  <c:v>MY 2013</c:v>
                </c:pt>
                <c:pt idx="3">
                  <c:v>MY 2014</c:v>
                </c:pt>
                <c:pt idx="4">
                  <c:v>MY 2015</c:v>
                </c:pt>
                <c:pt idx="5">
                  <c:v>MY 2016</c:v>
                </c:pt>
                <c:pt idx="6">
                  <c:v>MY 2017</c:v>
                </c:pt>
                <c:pt idx="7">
                  <c:v>MY 2018</c:v>
                </c:pt>
                <c:pt idx="8">
                  <c:v>MY 2019</c:v>
                </c:pt>
                <c:pt idx="9">
                  <c:v>MY 2020</c:v>
                </c:pt>
                <c:pt idx="10">
                  <c:v>MY 2021</c:v>
                </c:pt>
              </c:strCache>
            </c:strRef>
          </c:cat>
          <c:val>
            <c:numRef>
              <c:f>'Credit Flexibility Analysis (2)'!$C$18:$C$28</c:f>
              <c:numCache>
                <c:formatCode>#,##0</c:formatCode>
                <c:ptCount val="11"/>
                <c:pt idx="0">
                  <c:v>3151689</c:v>
                </c:pt>
                <c:pt idx="1">
                  <c:v>27672796</c:v>
                </c:pt>
                <c:pt idx="2">
                  <c:v>21498068</c:v>
                </c:pt>
                <c:pt idx="3">
                  <c:v>18144480</c:v>
                </c:pt>
                <c:pt idx="4">
                  <c:v>39157449</c:v>
                </c:pt>
                <c:pt idx="5">
                  <c:v>38888594</c:v>
                </c:pt>
                <c:pt idx="6">
                  <c:v>34968715</c:v>
                </c:pt>
                <c:pt idx="7">
                  <c:v>41351777</c:v>
                </c:pt>
                <c:pt idx="8">
                  <c:v>64908016</c:v>
                </c:pt>
                <c:pt idx="9">
                  <c:v>40458637</c:v>
                </c:pt>
                <c:pt idx="10">
                  <c:v>15954419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E8-410F-880E-D30163899498}"/>
            </c:ext>
          </c:extLst>
        </c:ser>
        <c:ser>
          <c:idx val="1"/>
          <c:order val="1"/>
          <c:tx>
            <c:strRef>
              <c:f>'Credit Flexibility Analysis (2)'!$D$17</c:f>
              <c:strCache>
                <c:ptCount val="1"/>
                <c:pt idx="0">
                  <c:v>Carry Back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'Credit Flexibility Analysis (2)'!$B$18:$B$28</c:f>
              <c:strCache>
                <c:ptCount val="11"/>
                <c:pt idx="0">
                  <c:v>MY 2011</c:v>
                </c:pt>
                <c:pt idx="1">
                  <c:v>MY 2012</c:v>
                </c:pt>
                <c:pt idx="2">
                  <c:v>MY 2013</c:v>
                </c:pt>
                <c:pt idx="3">
                  <c:v>MY 2014</c:v>
                </c:pt>
                <c:pt idx="4">
                  <c:v>MY 2015</c:v>
                </c:pt>
                <c:pt idx="5">
                  <c:v>MY 2016</c:v>
                </c:pt>
                <c:pt idx="6">
                  <c:v>MY 2017</c:v>
                </c:pt>
                <c:pt idx="7">
                  <c:v>MY 2018</c:v>
                </c:pt>
                <c:pt idx="8">
                  <c:v>MY 2019</c:v>
                </c:pt>
                <c:pt idx="9">
                  <c:v>MY 2020</c:v>
                </c:pt>
                <c:pt idx="10">
                  <c:v>MY 2021</c:v>
                </c:pt>
              </c:strCache>
            </c:strRef>
          </c:cat>
          <c:val>
            <c:numRef>
              <c:f>'Credit Flexibility Analysis (2)'!$D$18:$D$28</c:f>
              <c:numCache>
                <c:formatCode>#,##0</c:formatCode>
                <c:ptCount val="11"/>
                <c:pt idx="0">
                  <c:v>0</c:v>
                </c:pt>
                <c:pt idx="1">
                  <c:v>583428</c:v>
                </c:pt>
                <c:pt idx="2">
                  <c:v>0</c:v>
                </c:pt>
                <c:pt idx="3">
                  <c:v>315044</c:v>
                </c:pt>
                <c:pt idx="4">
                  <c:v>825656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542977</c:v>
                </c:pt>
                <c:pt idx="9">
                  <c:v>38516989</c:v>
                </c:pt>
                <c:pt idx="10">
                  <c:v>48019400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E8-410F-880E-D30163899498}"/>
            </c:ext>
          </c:extLst>
        </c:ser>
        <c:ser>
          <c:idx val="2"/>
          <c:order val="2"/>
          <c:tx>
            <c:strRef>
              <c:f>'Credit Flexibility Analysis (2)'!$E$17</c:f>
              <c:strCache>
                <c:ptCount val="1"/>
                <c:pt idx="0">
                  <c:v>Transfer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'Credit Flexibility Analysis (2)'!$B$18:$B$28</c:f>
              <c:strCache>
                <c:ptCount val="11"/>
                <c:pt idx="0">
                  <c:v>MY 2011</c:v>
                </c:pt>
                <c:pt idx="1">
                  <c:v>MY 2012</c:v>
                </c:pt>
                <c:pt idx="2">
                  <c:v>MY 2013</c:v>
                </c:pt>
                <c:pt idx="3">
                  <c:v>MY 2014</c:v>
                </c:pt>
                <c:pt idx="4">
                  <c:v>MY 2015</c:v>
                </c:pt>
                <c:pt idx="5">
                  <c:v>MY 2016</c:v>
                </c:pt>
                <c:pt idx="6">
                  <c:v>MY 2017</c:v>
                </c:pt>
                <c:pt idx="7">
                  <c:v>MY 2018</c:v>
                </c:pt>
                <c:pt idx="8">
                  <c:v>MY 2019</c:v>
                </c:pt>
                <c:pt idx="9">
                  <c:v>MY 2020</c:v>
                </c:pt>
                <c:pt idx="10">
                  <c:v>MY 2021</c:v>
                </c:pt>
              </c:strCache>
            </c:strRef>
          </c:cat>
          <c:val>
            <c:numRef>
              <c:f>'Credit Flexibility Analysis (2)'!$E$18:$E$28</c:f>
              <c:numCache>
                <c:formatCode>#,##0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2837811</c:v>
                </c:pt>
                <c:pt idx="4">
                  <c:v>1397091</c:v>
                </c:pt>
                <c:pt idx="5">
                  <c:v>37510929</c:v>
                </c:pt>
                <c:pt idx="6">
                  <c:v>38053878</c:v>
                </c:pt>
                <c:pt idx="7">
                  <c:v>29919328</c:v>
                </c:pt>
                <c:pt idx="8">
                  <c:v>49474387</c:v>
                </c:pt>
                <c:pt idx="9">
                  <c:v>30211242</c:v>
                </c:pt>
                <c:pt idx="10">
                  <c:v>11334146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E8-410F-880E-D30163899498}"/>
            </c:ext>
          </c:extLst>
        </c:ser>
        <c:ser>
          <c:idx val="3"/>
          <c:order val="3"/>
          <c:tx>
            <c:strRef>
              <c:f>'Credit Flexibility Analysis (2)'!$G$17</c:f>
              <c:strCache>
                <c:ptCount val="1"/>
                <c:pt idx="0">
                  <c:v>Civil Penalty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'Credit Flexibility Analysis (2)'!$B$18:$B$28</c:f>
              <c:strCache>
                <c:ptCount val="11"/>
                <c:pt idx="0">
                  <c:v>MY 2011</c:v>
                </c:pt>
                <c:pt idx="1">
                  <c:v>MY 2012</c:v>
                </c:pt>
                <c:pt idx="2">
                  <c:v>MY 2013</c:v>
                </c:pt>
                <c:pt idx="3">
                  <c:v>MY 2014</c:v>
                </c:pt>
                <c:pt idx="4">
                  <c:v>MY 2015</c:v>
                </c:pt>
                <c:pt idx="5">
                  <c:v>MY 2016</c:v>
                </c:pt>
                <c:pt idx="6">
                  <c:v>MY 2017</c:v>
                </c:pt>
                <c:pt idx="7">
                  <c:v>MY 2018</c:v>
                </c:pt>
                <c:pt idx="8">
                  <c:v>MY 2019</c:v>
                </c:pt>
                <c:pt idx="9">
                  <c:v>MY 2020</c:v>
                </c:pt>
                <c:pt idx="10">
                  <c:v>MY 2021</c:v>
                </c:pt>
              </c:strCache>
            </c:strRef>
          </c:cat>
          <c:val>
            <c:numRef>
              <c:f>'Credit Flexibility Analysis (2)'!$G$18:$G$28</c:f>
              <c:numCache>
                <c:formatCode>#,##0</c:formatCode>
                <c:ptCount val="11"/>
                <c:pt idx="0">
                  <c:v>7275140</c:v>
                </c:pt>
                <c:pt idx="1">
                  <c:v>2720433</c:v>
                </c:pt>
                <c:pt idx="2">
                  <c:v>3876210</c:v>
                </c:pt>
                <c:pt idx="3">
                  <c:v>416325</c:v>
                </c:pt>
                <c:pt idx="4">
                  <c:v>0</c:v>
                </c:pt>
                <c:pt idx="5">
                  <c:v>30399737</c:v>
                </c:pt>
                <c:pt idx="6">
                  <c:v>21396996</c:v>
                </c:pt>
                <c:pt idx="7">
                  <c:v>22411125</c:v>
                </c:pt>
                <c:pt idx="8">
                  <c:v>32086384</c:v>
                </c:pt>
                <c:pt idx="9">
                  <c:v>22395186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E8-410F-880E-D30163899498}"/>
            </c:ext>
          </c:extLst>
        </c:ser>
        <c:ser>
          <c:idx val="4"/>
          <c:order val="4"/>
          <c:tx>
            <c:strRef>
              <c:f>'Credit Flexibility Analysis (2)'!$F$17</c:f>
              <c:strCache>
                <c:ptCount val="1"/>
                <c:pt idx="0">
                  <c:v>Trade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'Credit Flexibility Analysis (2)'!$B$18:$B$28</c:f>
              <c:strCache>
                <c:ptCount val="11"/>
                <c:pt idx="0">
                  <c:v>MY 2011</c:v>
                </c:pt>
                <c:pt idx="1">
                  <c:v>MY 2012</c:v>
                </c:pt>
                <c:pt idx="2">
                  <c:v>MY 2013</c:v>
                </c:pt>
                <c:pt idx="3">
                  <c:v>MY 2014</c:v>
                </c:pt>
                <c:pt idx="4">
                  <c:v>MY 2015</c:v>
                </c:pt>
                <c:pt idx="5">
                  <c:v>MY 2016</c:v>
                </c:pt>
                <c:pt idx="6">
                  <c:v>MY 2017</c:v>
                </c:pt>
                <c:pt idx="7">
                  <c:v>MY 2018</c:v>
                </c:pt>
                <c:pt idx="8">
                  <c:v>MY 2019</c:v>
                </c:pt>
                <c:pt idx="9">
                  <c:v>MY 2020</c:v>
                </c:pt>
                <c:pt idx="10">
                  <c:v>MY 2021</c:v>
                </c:pt>
              </c:strCache>
            </c:strRef>
          </c:cat>
          <c:val>
            <c:numRef>
              <c:f>'Credit Flexibility Analysis (2)'!$F$18:$F$28</c:f>
              <c:numCache>
                <c:formatCode>#,##0</c:formatCode>
                <c:ptCount val="11"/>
                <c:pt idx="0">
                  <c:v>9195320</c:v>
                </c:pt>
                <c:pt idx="1">
                  <c:v>10057145</c:v>
                </c:pt>
                <c:pt idx="2">
                  <c:v>10462709</c:v>
                </c:pt>
                <c:pt idx="3">
                  <c:v>24864990</c:v>
                </c:pt>
                <c:pt idx="4">
                  <c:v>41917486</c:v>
                </c:pt>
                <c:pt idx="5">
                  <c:v>77681659</c:v>
                </c:pt>
                <c:pt idx="6">
                  <c:v>68970918</c:v>
                </c:pt>
                <c:pt idx="7">
                  <c:v>95726184</c:v>
                </c:pt>
                <c:pt idx="8">
                  <c:v>104616734</c:v>
                </c:pt>
                <c:pt idx="9">
                  <c:v>106056553</c:v>
                </c:pt>
                <c:pt idx="10">
                  <c:v>112959168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5E8-410F-880E-D30163899498}"/>
            </c:ext>
          </c:extLst>
        </c:ser>
        <c:ser>
          <c:idx val="5"/>
          <c:order val="5"/>
          <c:tx>
            <c:strRef>
              <c:f>'Credit Flexibility Analysis (2)'!$H$17</c:f>
              <c:strCache>
                <c:ptCount val="1"/>
                <c:pt idx="0">
                  <c:v>Unresolved Shortfall</c:v>
                </c:pt>
              </c:strCache>
            </c:strRef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cat>
            <c:strRef>
              <c:f>'Credit Flexibility Analysis (2)'!$B$18:$B$28</c:f>
              <c:strCache>
                <c:ptCount val="11"/>
                <c:pt idx="0">
                  <c:v>MY 2011</c:v>
                </c:pt>
                <c:pt idx="1">
                  <c:v>MY 2012</c:v>
                </c:pt>
                <c:pt idx="2">
                  <c:v>MY 2013</c:v>
                </c:pt>
                <c:pt idx="3">
                  <c:v>MY 2014</c:v>
                </c:pt>
                <c:pt idx="4">
                  <c:v>MY 2015</c:v>
                </c:pt>
                <c:pt idx="5">
                  <c:v>MY 2016</c:v>
                </c:pt>
                <c:pt idx="6">
                  <c:v>MY 2017</c:v>
                </c:pt>
                <c:pt idx="7">
                  <c:v>MY 2018</c:v>
                </c:pt>
                <c:pt idx="8">
                  <c:v>MY 2019</c:v>
                </c:pt>
                <c:pt idx="9">
                  <c:v>MY 2020</c:v>
                </c:pt>
                <c:pt idx="10">
                  <c:v>MY 2021</c:v>
                </c:pt>
              </c:strCache>
            </c:strRef>
          </c:cat>
          <c:val>
            <c:numRef>
              <c:f>'Credit Flexibility Analysis (2)'!$H$18:$H$28</c:f>
              <c:numCache>
                <c:formatCode>#,##0</c:formatCode>
                <c:ptCount val="11"/>
                <c:pt idx="0">
                  <c:v>71896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5E8-410F-880E-D30163899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57428680"/>
        <c:axId val="657429992"/>
      </c:barChart>
      <c:catAx>
        <c:axId val="657428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429992"/>
        <c:crossesAt val="0"/>
        <c:auto val="1"/>
        <c:lblAlgn val="ctr"/>
        <c:lblOffset val="100"/>
        <c:noMultiLvlLbl val="0"/>
      </c:catAx>
      <c:valAx>
        <c:axId val="65742999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Credits</a:t>
                </a:r>
              </a:p>
            </c:rich>
          </c:tx>
          <c:layout>
            <c:manualLayout>
              <c:xMode val="edge"/>
              <c:yMode val="edge"/>
              <c:x val="4.2666666666666669E-3"/>
              <c:y val="0.384316556018732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428680"/>
        <c:crosses val="autoZero"/>
        <c:crossBetween val="between"/>
      </c:valAx>
      <c:spPr>
        <a:noFill/>
        <a:ln>
          <a:solidFill>
            <a:sysClr val="windowText" lastClr="000000"/>
          </a:solidFill>
        </a:ln>
        <a:effectLst/>
      </c:spPr>
    </c:plotArea>
    <c:legend>
      <c:legendPos val="b"/>
      <c:layout>
        <c:manualLayout>
          <c:xMode val="edge"/>
          <c:yMode val="edge"/>
          <c:x val="0.17641626639246122"/>
          <c:y val="0.87994305796521199"/>
          <c:w val="0.67843520552979542"/>
          <c:h val="3.97529284104504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DP Fleet</a:t>
            </a:r>
            <a:r>
              <a:rPr lang="en-US" baseline="0"/>
              <a:t> Compliance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43414647599873"/>
          <c:y val="0.14718253968253969"/>
          <c:w val="0.85287992240899835"/>
          <c:h val="0.66056149231346084"/>
        </c:manualLayout>
      </c:layout>
      <c:areaChart>
        <c:grouping val="standard"/>
        <c:varyColors val="0"/>
        <c:ser>
          <c:idx val="3"/>
          <c:order val="1"/>
          <c:tx>
            <c:strRef>
              <c:f>'CAFE Contributes'!$E$2</c:f>
              <c:strCache>
                <c:ptCount val="1"/>
                <c:pt idx="0">
                  <c:v>Final CAFE Performance w ACOC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numRef>
              <c:f>'CAFE Contributes'!$A$4:$A$14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Contributes'!$E$4:$E$14</c:f>
              <c:numCache>
                <c:formatCode>0.0</c:formatCode>
                <c:ptCount val="11"/>
                <c:pt idx="0">
                  <c:v>32.700000000000003</c:v>
                </c:pt>
                <c:pt idx="1">
                  <c:v>34.799999999999997</c:v>
                </c:pt>
                <c:pt idx="2">
                  <c:v>36.1</c:v>
                </c:pt>
                <c:pt idx="3">
                  <c:v>36.299999999999997</c:v>
                </c:pt>
                <c:pt idx="4">
                  <c:v>37.200000000000003</c:v>
                </c:pt>
                <c:pt idx="5">
                  <c:v>37.299999999999997</c:v>
                </c:pt>
                <c:pt idx="6">
                  <c:v>39.200000000000003</c:v>
                </c:pt>
                <c:pt idx="7">
                  <c:v>41.7</c:v>
                </c:pt>
                <c:pt idx="8">
                  <c:v>41.2</c:v>
                </c:pt>
                <c:pt idx="9">
                  <c:v>43.3</c:v>
                </c:pt>
                <c:pt idx="10">
                  <c:v>46.1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F08-41C2-93AC-D35D926DB768}"/>
            </c:ext>
          </c:extLst>
        </c:ser>
        <c:ser>
          <c:idx val="2"/>
          <c:order val="2"/>
          <c:tx>
            <c:strRef>
              <c:f>'CAFE Contributes'!$D$2</c:f>
              <c:strCache>
                <c:ptCount val="1"/>
                <c:pt idx="0">
                  <c:v>CAFE Performance w. AMFA Contribution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'CAFE Contributes'!$A$4:$A$14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Contributes'!$D$4:$D$13</c:f>
              <c:numCache>
                <c:formatCode>0.0</c:formatCode>
                <c:ptCount val="10"/>
                <c:pt idx="0">
                  <c:v>32.700000000000003</c:v>
                </c:pt>
                <c:pt idx="1">
                  <c:v>34.799999999999997</c:v>
                </c:pt>
                <c:pt idx="2">
                  <c:v>36.1</c:v>
                </c:pt>
                <c:pt idx="3">
                  <c:v>36.299999999999997</c:v>
                </c:pt>
                <c:pt idx="4">
                  <c:v>37.200000000000003</c:v>
                </c:pt>
                <c:pt idx="5">
                  <c:v>37.299999999999997</c:v>
                </c:pt>
                <c:pt idx="6">
                  <c:v>38.299999999999997</c:v>
                </c:pt>
                <c:pt idx="7">
                  <c:v>40.200000000000003</c:v>
                </c:pt>
                <c:pt idx="8" formatCode="General">
                  <c:v>39.5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08-41C2-93AC-D35D926DB768}"/>
            </c:ext>
          </c:extLst>
        </c:ser>
        <c:ser>
          <c:idx val="1"/>
          <c:order val="3"/>
          <c:tx>
            <c:strRef>
              <c:f>'CAFE Contributes'!$C$2</c:f>
              <c:strCache>
                <c:ptCount val="1"/>
                <c:pt idx="0">
                  <c:v>Base CAFE Performance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'CAFE Contributes'!$A$4:$A$14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Contributes'!$C$4:$C$14</c:f>
              <c:numCache>
                <c:formatCode>0.0</c:formatCode>
                <c:ptCount val="11"/>
                <c:pt idx="0">
                  <c:v>32</c:v>
                </c:pt>
                <c:pt idx="1">
                  <c:v>34</c:v>
                </c:pt>
                <c:pt idx="2">
                  <c:v>35.299999999999997</c:v>
                </c:pt>
                <c:pt idx="3">
                  <c:v>35.5</c:v>
                </c:pt>
                <c:pt idx="4">
                  <c:v>36.6</c:v>
                </c:pt>
                <c:pt idx="5">
                  <c:v>36.799999999999997</c:v>
                </c:pt>
                <c:pt idx="6">
                  <c:v>38</c:v>
                </c:pt>
                <c:pt idx="7">
                  <c:v>39.9</c:v>
                </c:pt>
                <c:pt idx="8" formatCode="General">
                  <c:v>39.4</c:v>
                </c:pt>
                <c:pt idx="9">
                  <c:v>42.1</c:v>
                </c:pt>
                <c:pt idx="10">
                  <c:v>43.9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F08-41C2-93AC-D35D926DB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7831008"/>
        <c:axId val="787831336"/>
      </c:areaChart>
      <c:lineChart>
        <c:grouping val="standard"/>
        <c:varyColors val="0"/>
        <c:ser>
          <c:idx val="0"/>
          <c:order val="0"/>
          <c:tx>
            <c:strRef>
              <c:f>'CAFE Contributes'!$B$2</c:f>
              <c:strCache>
                <c:ptCount val="1"/>
                <c:pt idx="0">
                  <c:v>FE Standard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'CAFE Contributes'!$A$4:$A$14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Contributes'!$B$4:$B$14</c:f>
              <c:numCache>
                <c:formatCode>0.0</c:formatCode>
                <c:ptCount val="11"/>
                <c:pt idx="0">
                  <c:v>30</c:v>
                </c:pt>
                <c:pt idx="1">
                  <c:v>32.700000000000003</c:v>
                </c:pt>
                <c:pt idx="2">
                  <c:v>33.200000000000003</c:v>
                </c:pt>
                <c:pt idx="3">
                  <c:v>34</c:v>
                </c:pt>
                <c:pt idx="4">
                  <c:v>35.200000000000003</c:v>
                </c:pt>
                <c:pt idx="5">
                  <c:v>36.5</c:v>
                </c:pt>
                <c:pt idx="6">
                  <c:v>38.5</c:v>
                </c:pt>
                <c:pt idx="7">
                  <c:v>39.6</c:v>
                </c:pt>
                <c:pt idx="8" formatCode="General">
                  <c:v>41.3</c:v>
                </c:pt>
                <c:pt idx="9" formatCode="General">
                  <c:v>42.2</c:v>
                </c:pt>
                <c:pt idx="10" formatCode="General">
                  <c:v>42.9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08-41C2-93AC-D35D926DB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831008"/>
        <c:axId val="787831336"/>
      </c:lineChart>
      <c:catAx>
        <c:axId val="78783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336"/>
        <c:crosses val="autoZero"/>
        <c:auto val="1"/>
        <c:lblAlgn val="ctr"/>
        <c:lblOffset val="100"/>
        <c:noMultiLvlLbl val="0"/>
      </c:catAx>
      <c:valAx>
        <c:axId val="787831336"/>
        <c:scaling>
          <c:orientation val="minMax"/>
          <c:min val="2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7095024680924537E-2"/>
          <c:y val="0.89583235048937848"/>
          <c:w val="0.85268108292840583"/>
          <c:h val="9.22628421447319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IP Fleet</a:t>
            </a:r>
            <a:r>
              <a:rPr lang="en-US" baseline="0"/>
              <a:t> Compliance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43414647599873"/>
          <c:y val="0.14718253968253969"/>
          <c:w val="0.85287992240899835"/>
          <c:h val="0.66056149231346084"/>
        </c:manualLayout>
      </c:layout>
      <c:areaChart>
        <c:grouping val="standard"/>
        <c:varyColors val="0"/>
        <c:ser>
          <c:idx val="3"/>
          <c:order val="1"/>
          <c:tx>
            <c:strRef>
              <c:f>'CAFE Contributes'!$E$2</c:f>
              <c:strCache>
                <c:ptCount val="1"/>
                <c:pt idx="0">
                  <c:v>Final CAFE Performance w ACOC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numRef>
              <c:f>'CAFE Contributes'!$A$16:$A$26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Contributes'!$E$16:$E$26</c:f>
              <c:numCache>
                <c:formatCode>0.0</c:formatCode>
                <c:ptCount val="11"/>
                <c:pt idx="0">
                  <c:v>33.700000000000003</c:v>
                </c:pt>
                <c:pt idx="1">
                  <c:v>36</c:v>
                </c:pt>
                <c:pt idx="2">
                  <c:v>36.799999999999997</c:v>
                </c:pt>
                <c:pt idx="3">
                  <c:v>36.9</c:v>
                </c:pt>
                <c:pt idx="4">
                  <c:v>37.299999999999997</c:v>
                </c:pt>
                <c:pt idx="5">
                  <c:v>38.1</c:v>
                </c:pt>
                <c:pt idx="6">
                  <c:v>39.700000000000003</c:v>
                </c:pt>
                <c:pt idx="7">
                  <c:v>39.6</c:v>
                </c:pt>
                <c:pt idx="8">
                  <c:v>40.4</c:v>
                </c:pt>
                <c:pt idx="9">
                  <c:v>40.799999999999997</c:v>
                </c:pt>
                <c:pt idx="10">
                  <c:v>42.1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DB-425B-B3DB-5287D0A443A2}"/>
            </c:ext>
          </c:extLst>
        </c:ser>
        <c:ser>
          <c:idx val="2"/>
          <c:order val="2"/>
          <c:tx>
            <c:strRef>
              <c:f>'CAFE Contributes'!$D$2</c:f>
              <c:strCache>
                <c:ptCount val="1"/>
                <c:pt idx="0">
                  <c:v>CAFE Performance w. AMFA Contribution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'CAFE Contributes'!$A$16:$A$26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Contributes'!$D$16:$D$25</c:f>
              <c:numCache>
                <c:formatCode>0.0</c:formatCode>
                <c:ptCount val="10"/>
                <c:pt idx="0">
                  <c:v>33.700000000000003</c:v>
                </c:pt>
                <c:pt idx="1">
                  <c:v>36</c:v>
                </c:pt>
                <c:pt idx="2">
                  <c:v>36.799999999999997</c:v>
                </c:pt>
                <c:pt idx="3">
                  <c:v>36.9</c:v>
                </c:pt>
                <c:pt idx="4">
                  <c:v>37.299999999999997</c:v>
                </c:pt>
                <c:pt idx="5">
                  <c:v>38.1</c:v>
                </c:pt>
                <c:pt idx="6">
                  <c:v>38.6</c:v>
                </c:pt>
                <c:pt idx="7">
                  <c:v>38.5</c:v>
                </c:pt>
                <c:pt idx="8">
                  <c:v>39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DB-425B-B3DB-5287D0A443A2}"/>
            </c:ext>
          </c:extLst>
        </c:ser>
        <c:ser>
          <c:idx val="1"/>
          <c:order val="3"/>
          <c:tx>
            <c:strRef>
              <c:f>'CAFE Contributes'!$C$2</c:f>
              <c:strCache>
                <c:ptCount val="1"/>
                <c:pt idx="0">
                  <c:v>Base CAFE Performance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'CAFE Contributes'!$A$16:$A$26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Contributes'!$C$16:$C$26</c:f>
              <c:numCache>
                <c:formatCode>0.0</c:formatCode>
                <c:ptCount val="11"/>
                <c:pt idx="0">
                  <c:v>33.5</c:v>
                </c:pt>
                <c:pt idx="1">
                  <c:v>35.9</c:v>
                </c:pt>
                <c:pt idx="2">
                  <c:v>36.6</c:v>
                </c:pt>
                <c:pt idx="3">
                  <c:v>36.6</c:v>
                </c:pt>
                <c:pt idx="4">
                  <c:v>37.1</c:v>
                </c:pt>
                <c:pt idx="5">
                  <c:v>38</c:v>
                </c:pt>
                <c:pt idx="6">
                  <c:v>38.6</c:v>
                </c:pt>
                <c:pt idx="7">
                  <c:v>38.5</c:v>
                </c:pt>
                <c:pt idx="8">
                  <c:v>39</c:v>
                </c:pt>
                <c:pt idx="9">
                  <c:v>39.299999999999997</c:v>
                </c:pt>
                <c:pt idx="10">
                  <c:v>40.1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DB-425B-B3DB-5287D0A443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7831008"/>
        <c:axId val="787831336"/>
      </c:areaChart>
      <c:lineChart>
        <c:grouping val="standard"/>
        <c:varyColors val="0"/>
        <c:ser>
          <c:idx val="0"/>
          <c:order val="0"/>
          <c:tx>
            <c:strRef>
              <c:f>'CAFE Contributes'!$B$2</c:f>
              <c:strCache>
                <c:ptCount val="1"/>
                <c:pt idx="0">
                  <c:v>FE Standard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'CAFE Contributes'!$A$16:$A$26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Contributes'!$B$16:$B$26</c:f>
              <c:numCache>
                <c:formatCode>0.0</c:formatCode>
                <c:ptCount val="11"/>
                <c:pt idx="0">
                  <c:v>30.4</c:v>
                </c:pt>
                <c:pt idx="1">
                  <c:v>33.4</c:v>
                </c:pt>
                <c:pt idx="2">
                  <c:v>33.9</c:v>
                </c:pt>
                <c:pt idx="3">
                  <c:v>34.6</c:v>
                </c:pt>
                <c:pt idx="4">
                  <c:v>35.799999999999997</c:v>
                </c:pt>
                <c:pt idx="5">
                  <c:v>37.4</c:v>
                </c:pt>
                <c:pt idx="6">
                  <c:v>39.6</c:v>
                </c:pt>
                <c:pt idx="7">
                  <c:v>40.6</c:v>
                </c:pt>
                <c:pt idx="8">
                  <c:v>42.1</c:v>
                </c:pt>
                <c:pt idx="9">
                  <c:v>43.5</c:v>
                </c:pt>
                <c:pt idx="10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DB-425B-B3DB-5287D0A443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831008"/>
        <c:axId val="787831336"/>
      </c:lineChart>
      <c:catAx>
        <c:axId val="78783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336"/>
        <c:crosses val="autoZero"/>
        <c:auto val="1"/>
        <c:lblAlgn val="ctr"/>
        <c:lblOffset val="100"/>
        <c:noMultiLvlLbl val="0"/>
      </c:catAx>
      <c:valAx>
        <c:axId val="787831336"/>
        <c:scaling>
          <c:orientation val="minMax"/>
          <c:min val="2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layout>
            <c:manualLayout>
              <c:xMode val="edge"/>
              <c:yMode val="edge"/>
              <c:x val="2.3350846468184472E-3"/>
              <c:y val="0.425826459192600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4731883558338044"/>
          <c:y val="0.89583239595050623"/>
          <c:w val="0.79876553084104418"/>
          <c:h val="9.22628421447319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LT Fleet</a:t>
            </a:r>
            <a:r>
              <a:rPr lang="en-US" baseline="0"/>
              <a:t> Compliance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356428508138237E-2"/>
          <c:y val="0.17532098861168965"/>
          <c:w val="0.85287992240899835"/>
          <c:h val="0.66056149231346084"/>
        </c:manualLayout>
      </c:layout>
      <c:areaChart>
        <c:grouping val="standard"/>
        <c:varyColors val="0"/>
        <c:ser>
          <c:idx val="3"/>
          <c:order val="1"/>
          <c:tx>
            <c:strRef>
              <c:f>'CAFE Contributes'!$E$2</c:f>
              <c:strCache>
                <c:ptCount val="1"/>
                <c:pt idx="0">
                  <c:v>Final CAFE Performance w ACOC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numRef>
              <c:f>'CAFE Contributes'!$A$28:$A$38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Contributes'!$E$28:$E$38</c:f>
              <c:numCache>
                <c:formatCode>#,##0.0</c:formatCode>
                <c:ptCount val="11"/>
                <c:pt idx="0">
                  <c:v>24.7</c:v>
                </c:pt>
                <c:pt idx="1">
                  <c:v>25</c:v>
                </c:pt>
                <c:pt idx="2">
                  <c:v>25.7</c:v>
                </c:pt>
                <c:pt idx="3">
                  <c:v>26.5</c:v>
                </c:pt>
                <c:pt idx="4">
                  <c:v>27.3</c:v>
                </c:pt>
                <c:pt idx="5">
                  <c:v>27.4</c:v>
                </c:pt>
                <c:pt idx="6" formatCode="0.0">
                  <c:v>28.6</c:v>
                </c:pt>
                <c:pt idx="7" formatCode="0.0">
                  <c:v>29.4</c:v>
                </c:pt>
                <c:pt idx="8" formatCode="General">
                  <c:v>29.6</c:v>
                </c:pt>
                <c:pt idx="9" formatCode="0.0">
                  <c:v>30.2</c:v>
                </c:pt>
                <c:pt idx="10" formatCode="0.0">
                  <c:v>30.5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94-430A-AA31-7F4BD884BB6C}"/>
            </c:ext>
          </c:extLst>
        </c:ser>
        <c:ser>
          <c:idx val="2"/>
          <c:order val="2"/>
          <c:tx>
            <c:strRef>
              <c:f>'CAFE Contributes'!$D$2</c:f>
              <c:strCache>
                <c:ptCount val="1"/>
                <c:pt idx="0">
                  <c:v>CAFE Performance w. AMFA Contribution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'CAFE Contributes'!$A$28:$A$38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Contributes'!$D$28:$D$38</c:f>
              <c:numCache>
                <c:formatCode>#,##0.0</c:formatCode>
                <c:ptCount val="11"/>
                <c:pt idx="0">
                  <c:v>24.7</c:v>
                </c:pt>
                <c:pt idx="1">
                  <c:v>25</c:v>
                </c:pt>
                <c:pt idx="2">
                  <c:v>25.7</c:v>
                </c:pt>
                <c:pt idx="3">
                  <c:v>26.5</c:v>
                </c:pt>
                <c:pt idx="4">
                  <c:v>27.3</c:v>
                </c:pt>
                <c:pt idx="5">
                  <c:v>27.4</c:v>
                </c:pt>
                <c:pt idx="6" formatCode="0.0">
                  <c:v>27.8</c:v>
                </c:pt>
                <c:pt idx="7" formatCode="0.0">
                  <c:v>28</c:v>
                </c:pt>
                <c:pt idx="8" formatCode="General">
                  <c:v>28.1</c:v>
                </c:pt>
                <c:pt idx="9" formatCode="0.0">
                  <c:v>0</c:v>
                </c:pt>
                <c:pt idx="10" formatCode="0.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94-430A-AA31-7F4BD884BB6C}"/>
            </c:ext>
          </c:extLst>
        </c:ser>
        <c:ser>
          <c:idx val="1"/>
          <c:order val="3"/>
          <c:tx>
            <c:strRef>
              <c:f>'CAFE Contributes'!$C$2</c:f>
              <c:strCache>
                <c:ptCount val="1"/>
                <c:pt idx="0">
                  <c:v>Base CAFE Performance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'CAFE Contributes'!$A$28:$A$38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Contributes'!$C$28:$C$38</c:f>
              <c:numCache>
                <c:formatCode>#,##0.0</c:formatCode>
                <c:ptCount val="11"/>
                <c:pt idx="0">
                  <c:v>23.9</c:v>
                </c:pt>
                <c:pt idx="1">
                  <c:v>24.1</c:v>
                </c:pt>
                <c:pt idx="2">
                  <c:v>24.8</c:v>
                </c:pt>
                <c:pt idx="3">
                  <c:v>25.5</c:v>
                </c:pt>
                <c:pt idx="4">
                  <c:v>26.5</c:v>
                </c:pt>
                <c:pt idx="5">
                  <c:v>26.8</c:v>
                </c:pt>
                <c:pt idx="6" formatCode="0.0">
                  <c:v>27.4</c:v>
                </c:pt>
                <c:pt idx="7" formatCode="0.0">
                  <c:v>27.7</c:v>
                </c:pt>
                <c:pt idx="8" formatCode="General">
                  <c:v>27.9</c:v>
                </c:pt>
                <c:pt idx="9" formatCode="0.0">
                  <c:v>28.7</c:v>
                </c:pt>
                <c:pt idx="10" formatCode="0.0">
                  <c:v>28.8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94-430A-AA31-7F4BD884B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7831008"/>
        <c:axId val="787831336"/>
      </c:areaChart>
      <c:lineChart>
        <c:grouping val="standard"/>
        <c:varyColors val="0"/>
        <c:ser>
          <c:idx val="0"/>
          <c:order val="0"/>
          <c:tx>
            <c:strRef>
              <c:f>'CAFE Contributes'!$B$2</c:f>
              <c:strCache>
                <c:ptCount val="1"/>
                <c:pt idx="0">
                  <c:v>FE Standard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'CAFE Contributes'!$A$28:$A$38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Contributes'!$B$28:$B$38</c:f>
              <c:numCache>
                <c:formatCode>#,##0.0</c:formatCode>
                <c:ptCount val="11"/>
                <c:pt idx="0">
                  <c:v>24.3</c:v>
                </c:pt>
                <c:pt idx="1">
                  <c:v>25.3</c:v>
                </c:pt>
                <c:pt idx="2">
                  <c:v>25.9</c:v>
                </c:pt>
                <c:pt idx="3">
                  <c:v>26.3</c:v>
                </c:pt>
                <c:pt idx="4">
                  <c:v>27.6</c:v>
                </c:pt>
                <c:pt idx="5">
                  <c:v>28.8</c:v>
                </c:pt>
                <c:pt idx="6" formatCode="0.0">
                  <c:v>29.4</c:v>
                </c:pt>
                <c:pt idx="7" formatCode="0.0">
                  <c:v>30</c:v>
                </c:pt>
                <c:pt idx="8" formatCode="0.0">
                  <c:v>30.4</c:v>
                </c:pt>
                <c:pt idx="9" formatCode="0.0">
                  <c:v>31</c:v>
                </c:pt>
                <c:pt idx="10" formatCode="0.0">
                  <c:v>31.4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94-430A-AA31-7F4BD884BB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831008"/>
        <c:axId val="787831336"/>
      </c:lineChart>
      <c:catAx>
        <c:axId val="78783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336"/>
        <c:crosses val="autoZero"/>
        <c:auto val="1"/>
        <c:lblAlgn val="ctr"/>
        <c:lblOffset val="100"/>
        <c:noMultiLvlLbl val="0"/>
      </c:catAx>
      <c:valAx>
        <c:axId val="787831336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6362577765318571E-2"/>
          <c:y val="0.89583239595050623"/>
          <c:w val="0.9197217520063542"/>
          <c:h val="9.22628421447319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Fleet</a:t>
            </a:r>
            <a:r>
              <a:rPr lang="en-US" baseline="0"/>
              <a:t> Compliance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43414647599873"/>
          <c:y val="0.14718253968253969"/>
          <c:w val="0.85287992240899835"/>
          <c:h val="0.66056149231346084"/>
        </c:manualLayout>
      </c:layout>
      <c:areaChart>
        <c:grouping val="standard"/>
        <c:varyColors val="0"/>
        <c:ser>
          <c:idx val="3"/>
          <c:order val="1"/>
          <c:tx>
            <c:strRef>
              <c:f>'CAFE Contributes'!$E$2</c:f>
              <c:strCache>
                <c:ptCount val="1"/>
                <c:pt idx="0">
                  <c:v>Final CAFE Performance w ACOC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numRef>
              <c:f>'CAFE Contributes'!$A$40:$A$50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Contributes'!$E$40:$E$50</c:f>
              <c:numCache>
                <c:formatCode>0.0</c:formatCode>
                <c:ptCount val="11"/>
                <c:pt idx="0">
                  <c:v>29</c:v>
                </c:pt>
                <c:pt idx="1">
                  <c:v>30.8</c:v>
                </c:pt>
                <c:pt idx="2">
                  <c:v>31.6</c:v>
                </c:pt>
                <c:pt idx="3">
                  <c:v>31.7</c:v>
                </c:pt>
                <c:pt idx="4">
                  <c:v>32.200000000000003</c:v>
                </c:pt>
                <c:pt idx="5">
                  <c:v>32.299999999999997</c:v>
                </c:pt>
                <c:pt idx="6">
                  <c:v>33.4</c:v>
                </c:pt>
                <c:pt idx="7">
                  <c:v>33.9</c:v>
                </c:pt>
                <c:pt idx="8">
                  <c:v>33.700000000000003</c:v>
                </c:pt>
                <c:pt idx="9">
                  <c:v>34.4</c:v>
                </c:pt>
                <c:pt idx="10" formatCode="General">
                  <c:v>34.799999999999997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4B-4DC6-83A8-45A0FB099160}"/>
            </c:ext>
          </c:extLst>
        </c:ser>
        <c:ser>
          <c:idx val="2"/>
          <c:order val="2"/>
          <c:tx>
            <c:strRef>
              <c:f>'CAFE Contributes'!$D$2</c:f>
              <c:strCache>
                <c:ptCount val="1"/>
                <c:pt idx="0">
                  <c:v>CAFE Performance w. AMFA Contribution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'CAFE Contributes'!$A$40:$A$50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Contributes'!$D$40:$D$50</c:f>
              <c:numCache>
                <c:formatCode>0.0</c:formatCode>
                <c:ptCount val="11"/>
                <c:pt idx="0">
                  <c:v>29</c:v>
                </c:pt>
                <c:pt idx="1">
                  <c:v>30.8</c:v>
                </c:pt>
                <c:pt idx="2">
                  <c:v>31.6</c:v>
                </c:pt>
                <c:pt idx="3">
                  <c:v>31.7</c:v>
                </c:pt>
                <c:pt idx="4">
                  <c:v>32.200000000000003</c:v>
                </c:pt>
                <c:pt idx="5">
                  <c:v>32.299999999999997</c:v>
                </c:pt>
                <c:pt idx="6">
                  <c:v>32.6</c:v>
                </c:pt>
                <c:pt idx="7">
                  <c:v>32.5</c:v>
                </c:pt>
                <c:pt idx="8">
                  <c:v>32.200000000000003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4B-4DC6-83A8-45A0FB099160}"/>
            </c:ext>
          </c:extLst>
        </c:ser>
        <c:ser>
          <c:idx val="1"/>
          <c:order val="3"/>
          <c:tx>
            <c:strRef>
              <c:f>'CAFE Contributes'!$C$2</c:f>
              <c:strCache>
                <c:ptCount val="1"/>
                <c:pt idx="0">
                  <c:v>Base CAFE Performance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numRef>
              <c:f>'CAFE Contributes'!$A$40:$A$50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Contributes'!$C$40:$C$50</c:f>
              <c:numCache>
                <c:formatCode>0.0</c:formatCode>
                <c:ptCount val="11"/>
                <c:pt idx="0">
                  <c:v>28.2</c:v>
                </c:pt>
                <c:pt idx="1">
                  <c:v>30</c:v>
                </c:pt>
                <c:pt idx="2">
                  <c:v>30.9</c:v>
                </c:pt>
                <c:pt idx="3">
                  <c:v>30.8</c:v>
                </c:pt>
                <c:pt idx="4">
                  <c:v>31.6</c:v>
                </c:pt>
                <c:pt idx="5">
                  <c:v>31.7</c:v>
                </c:pt>
                <c:pt idx="6">
                  <c:v>32.299999999999997</c:v>
                </c:pt>
                <c:pt idx="7">
                  <c:v>32.200000000000003</c:v>
                </c:pt>
                <c:pt idx="8">
                  <c:v>32</c:v>
                </c:pt>
                <c:pt idx="9">
                  <c:v>32.9</c:v>
                </c:pt>
                <c:pt idx="10" formatCode="General">
                  <c:v>32.9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4B-4DC6-83A8-45A0FB0991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7831008"/>
        <c:axId val="787831336"/>
      </c:areaChart>
      <c:lineChart>
        <c:grouping val="standard"/>
        <c:varyColors val="0"/>
        <c:ser>
          <c:idx val="0"/>
          <c:order val="0"/>
          <c:tx>
            <c:strRef>
              <c:f>'CAFE Contributes'!$B$2</c:f>
              <c:strCache>
                <c:ptCount val="1"/>
                <c:pt idx="0">
                  <c:v>FE Standard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'CAFE Contributes'!$A$40:$A$50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'CAFE Contributes'!$B$40:$B$50</c:f>
              <c:numCache>
                <c:formatCode>0.0</c:formatCode>
                <c:ptCount val="11"/>
                <c:pt idx="0">
                  <c:v>27.4</c:v>
                </c:pt>
                <c:pt idx="1">
                  <c:v>29.8</c:v>
                </c:pt>
                <c:pt idx="2">
                  <c:v>30.3</c:v>
                </c:pt>
                <c:pt idx="3">
                  <c:v>30.5</c:v>
                </c:pt>
                <c:pt idx="4">
                  <c:v>31.6</c:v>
                </c:pt>
                <c:pt idx="5">
                  <c:v>32.799999999999997</c:v>
                </c:pt>
                <c:pt idx="6">
                  <c:v>33.799999999999997</c:v>
                </c:pt>
                <c:pt idx="7">
                  <c:v>34.1</c:v>
                </c:pt>
                <c:pt idx="8">
                  <c:v>34.6</c:v>
                </c:pt>
                <c:pt idx="9">
                  <c:v>35.299999999999997</c:v>
                </c:pt>
                <c:pt idx="10" formatCode="General">
                  <c:v>35.1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4B-4DC6-83A8-45A0FB0991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7831008"/>
        <c:axId val="787831336"/>
      </c:lineChart>
      <c:catAx>
        <c:axId val="787831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336"/>
        <c:crosses val="autoZero"/>
        <c:auto val="1"/>
        <c:lblAlgn val="ctr"/>
        <c:lblOffset val="100"/>
        <c:noMultiLvlLbl val="0"/>
      </c:catAx>
      <c:valAx>
        <c:axId val="787831336"/>
        <c:scaling>
          <c:orientation val="minMax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831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4731883558338044"/>
          <c:y val="0.89583239595050623"/>
          <c:w val="0.79876553084104418"/>
          <c:h val="9.22628421447319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Fleet Compliance Overview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57643706656897"/>
          <c:y val="0.15318762145882206"/>
          <c:w val="0.78552367583484284"/>
          <c:h val="0.66434859655281941"/>
        </c:manualLayout>
      </c:layout>
      <c:lineChart>
        <c:grouping val="standard"/>
        <c:varyColors val="0"/>
        <c:ser>
          <c:idx val="0"/>
          <c:order val="0"/>
          <c:tx>
            <c:strRef>
              <c:f>'Compliance Overview'!$B$2</c:f>
              <c:strCache>
                <c:ptCount val="1"/>
                <c:pt idx="0">
                  <c:v>Total FE Std.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Overview'!$B$3:$B$13</c:f>
              <c:numCache>
                <c:formatCode>0.0</c:formatCode>
                <c:ptCount val="11"/>
                <c:pt idx="0">
                  <c:v>27.4</c:v>
                </c:pt>
                <c:pt idx="1">
                  <c:v>29.8</c:v>
                </c:pt>
                <c:pt idx="2">
                  <c:v>30.3</c:v>
                </c:pt>
                <c:pt idx="3">
                  <c:v>30.5</c:v>
                </c:pt>
                <c:pt idx="4">
                  <c:v>31.6</c:v>
                </c:pt>
                <c:pt idx="5">
                  <c:v>32.799999999999997</c:v>
                </c:pt>
                <c:pt idx="6">
                  <c:v>33.799999999999997</c:v>
                </c:pt>
                <c:pt idx="7">
                  <c:v>34.200000000000003</c:v>
                </c:pt>
                <c:pt idx="8">
                  <c:v>34.6</c:v>
                </c:pt>
                <c:pt idx="9">
                  <c:v>35.299999999999997</c:v>
                </c:pt>
                <c:pt idx="10">
                  <c:v>35.1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1B-4F77-BE5B-78235A8B2E09}"/>
            </c:ext>
          </c:extLst>
        </c:ser>
        <c:ser>
          <c:idx val="1"/>
          <c:order val="1"/>
          <c:tx>
            <c:strRef>
              <c:f>'Compliance Overview'!$C$2</c:f>
              <c:strCache>
                <c:ptCount val="1"/>
                <c:pt idx="0">
                  <c:v>Total FE Performance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Overview'!$C$3:$C$13</c:f>
              <c:numCache>
                <c:formatCode>0.0</c:formatCode>
                <c:ptCount val="11"/>
                <c:pt idx="0">
                  <c:v>29</c:v>
                </c:pt>
                <c:pt idx="1">
                  <c:v>30.8</c:v>
                </c:pt>
                <c:pt idx="2">
                  <c:v>31.6</c:v>
                </c:pt>
                <c:pt idx="3">
                  <c:v>31.7</c:v>
                </c:pt>
                <c:pt idx="4">
                  <c:v>32.200000000000003</c:v>
                </c:pt>
                <c:pt idx="5">
                  <c:v>32.299999999999997</c:v>
                </c:pt>
                <c:pt idx="6">
                  <c:v>33.5</c:v>
                </c:pt>
                <c:pt idx="7">
                  <c:v>34</c:v>
                </c:pt>
                <c:pt idx="8">
                  <c:v>33.700000000000003</c:v>
                </c:pt>
                <c:pt idx="9">
                  <c:v>34.4</c:v>
                </c:pt>
                <c:pt idx="10">
                  <c:v>34.799999999999997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1B-4F77-BE5B-78235A8B2E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240240"/>
        <c:axId val="441242208"/>
      </c:lineChart>
      <c:catAx>
        <c:axId val="441240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242208"/>
        <c:crosses val="autoZero"/>
        <c:auto val="1"/>
        <c:lblAlgn val="ctr"/>
        <c:lblOffset val="100"/>
        <c:noMultiLvlLbl val="0"/>
      </c:catAx>
      <c:valAx>
        <c:axId val="441242208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layout>
            <c:manualLayout>
              <c:xMode val="edge"/>
              <c:yMode val="edge"/>
              <c:x val="3.379174716780398E-4"/>
              <c:y val="0.4391386282576628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2402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6600080092187028"/>
          <c:y val="0.91225113417114256"/>
          <c:w val="0.65131413149788375"/>
          <c:h val="7.83977899339862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Domestic Passenger Car</a:t>
            </a:r>
            <a:r>
              <a:rPr lang="en-US" baseline="0"/>
              <a:t> Compliance Overview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'Compliance Overview'!$D$2</c:f>
              <c:strCache>
                <c:ptCount val="1"/>
                <c:pt idx="0">
                  <c:v>DP Std.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Overview'!$D$3:$D$13</c:f>
              <c:numCache>
                <c:formatCode>0.0</c:formatCode>
                <c:ptCount val="11"/>
                <c:pt idx="0">
                  <c:v>30</c:v>
                </c:pt>
                <c:pt idx="1">
                  <c:v>32.700000000000003</c:v>
                </c:pt>
                <c:pt idx="2">
                  <c:v>33.200000000000003</c:v>
                </c:pt>
                <c:pt idx="3">
                  <c:v>34</c:v>
                </c:pt>
                <c:pt idx="4">
                  <c:v>35.200000000000003</c:v>
                </c:pt>
                <c:pt idx="5">
                  <c:v>36.5</c:v>
                </c:pt>
                <c:pt idx="6" formatCode="General">
                  <c:v>38.5</c:v>
                </c:pt>
                <c:pt idx="7" formatCode="General">
                  <c:v>39.799999999999997</c:v>
                </c:pt>
                <c:pt idx="8" formatCode="General">
                  <c:v>41.3</c:v>
                </c:pt>
                <c:pt idx="9" formatCode="General">
                  <c:v>42.2</c:v>
                </c:pt>
                <c:pt idx="10" formatCode="General">
                  <c:v>42.9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26-462E-8628-B26D5D04B63D}"/>
            </c:ext>
          </c:extLst>
        </c:ser>
        <c:ser>
          <c:idx val="1"/>
          <c:order val="1"/>
          <c:tx>
            <c:strRef>
              <c:f>'Compliance Overview'!$E$2</c:f>
              <c:strCache>
                <c:ptCount val="1"/>
                <c:pt idx="0">
                  <c:v>DP Performance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Overview'!$E$3:$E$13</c:f>
              <c:numCache>
                <c:formatCode>0.0</c:formatCode>
                <c:ptCount val="11"/>
                <c:pt idx="0">
                  <c:v>32.700000000000003</c:v>
                </c:pt>
                <c:pt idx="1">
                  <c:v>34.799999999999997</c:v>
                </c:pt>
                <c:pt idx="2">
                  <c:v>36.1</c:v>
                </c:pt>
                <c:pt idx="3">
                  <c:v>36.299999999999997</c:v>
                </c:pt>
                <c:pt idx="4">
                  <c:v>37.200000000000003</c:v>
                </c:pt>
                <c:pt idx="5">
                  <c:v>37.299999999999997</c:v>
                </c:pt>
                <c:pt idx="6">
                  <c:v>39.299999999999997</c:v>
                </c:pt>
                <c:pt idx="7">
                  <c:v>41.9</c:v>
                </c:pt>
                <c:pt idx="8">
                  <c:v>41.2</c:v>
                </c:pt>
                <c:pt idx="9">
                  <c:v>43.3</c:v>
                </c:pt>
                <c:pt idx="10">
                  <c:v>46.1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26-462E-8628-B26D5D04B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2546880"/>
        <c:axId val="702545568"/>
      </c:lineChart>
      <c:catAx>
        <c:axId val="7025468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545568"/>
        <c:crosses val="autoZero"/>
        <c:auto val="1"/>
        <c:lblAlgn val="ctr"/>
        <c:lblOffset val="100"/>
        <c:noMultiLvlLbl val="0"/>
      </c:catAx>
      <c:valAx>
        <c:axId val="702545568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layout>
            <c:manualLayout>
              <c:xMode val="edge"/>
              <c:yMode val="edge"/>
              <c:x val="2.7777777777777779E-3"/>
              <c:y val="0.36985345581802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546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Import Passenger Car Compliance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'Compliance Overview'!$F$2</c:f>
              <c:strCache>
                <c:ptCount val="1"/>
                <c:pt idx="0">
                  <c:v>IP Std.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Overview'!$F$3:$F$13</c:f>
              <c:numCache>
                <c:formatCode>0.0</c:formatCode>
                <c:ptCount val="11"/>
                <c:pt idx="0">
                  <c:v>30.4</c:v>
                </c:pt>
                <c:pt idx="1">
                  <c:v>33.4</c:v>
                </c:pt>
                <c:pt idx="2">
                  <c:v>33.9</c:v>
                </c:pt>
                <c:pt idx="3">
                  <c:v>34.6</c:v>
                </c:pt>
                <c:pt idx="4">
                  <c:v>35.799999999999997</c:v>
                </c:pt>
                <c:pt idx="5">
                  <c:v>37.4</c:v>
                </c:pt>
                <c:pt idx="6">
                  <c:v>39.5</c:v>
                </c:pt>
                <c:pt idx="7">
                  <c:v>40.6</c:v>
                </c:pt>
                <c:pt idx="8">
                  <c:v>42.1</c:v>
                </c:pt>
                <c:pt idx="9">
                  <c:v>43.5</c:v>
                </c:pt>
                <c:pt idx="10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2B-47E6-AE24-699011BDE0EA}"/>
            </c:ext>
          </c:extLst>
        </c:ser>
        <c:ser>
          <c:idx val="1"/>
          <c:order val="1"/>
          <c:tx>
            <c:strRef>
              <c:f>'Compliance Overview'!$G$2</c:f>
              <c:strCache>
                <c:ptCount val="1"/>
                <c:pt idx="0">
                  <c:v>IP Performance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Overview'!$G$3:$G$13</c:f>
              <c:numCache>
                <c:formatCode>0.0</c:formatCode>
                <c:ptCount val="11"/>
                <c:pt idx="0">
                  <c:v>33.700000000000003</c:v>
                </c:pt>
                <c:pt idx="1">
                  <c:v>36</c:v>
                </c:pt>
                <c:pt idx="2">
                  <c:v>36.799999999999997</c:v>
                </c:pt>
                <c:pt idx="3">
                  <c:v>36.9</c:v>
                </c:pt>
                <c:pt idx="4">
                  <c:v>37.299999999999997</c:v>
                </c:pt>
                <c:pt idx="5">
                  <c:v>38.1</c:v>
                </c:pt>
                <c:pt idx="6">
                  <c:v>39.6</c:v>
                </c:pt>
                <c:pt idx="7">
                  <c:v>39.799999999999997</c:v>
                </c:pt>
                <c:pt idx="8">
                  <c:v>40.4</c:v>
                </c:pt>
                <c:pt idx="9">
                  <c:v>40.799999999999997</c:v>
                </c:pt>
                <c:pt idx="10">
                  <c:v>42.1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2B-47E6-AE24-699011BDE0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4616032"/>
        <c:axId val="694616360"/>
      </c:lineChart>
      <c:catAx>
        <c:axId val="69461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616360"/>
        <c:crosses val="autoZero"/>
        <c:auto val="1"/>
        <c:lblAlgn val="ctr"/>
        <c:lblOffset val="100"/>
        <c:noMultiLvlLbl val="0"/>
      </c:catAx>
      <c:valAx>
        <c:axId val="694616360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layout>
            <c:manualLayout>
              <c:xMode val="edge"/>
              <c:yMode val="edge"/>
              <c:x val="2.7777777777777779E-3"/>
              <c:y val="0.3791127150772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61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Light Truck Compliance Overview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'Compliance Overview'!$I$2</c:f>
              <c:strCache>
                <c:ptCount val="1"/>
                <c:pt idx="0">
                  <c:v>LT Performance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Overview'!$I$3:$I$13</c:f>
              <c:numCache>
                <c:formatCode>0.0</c:formatCode>
                <c:ptCount val="11"/>
                <c:pt idx="0">
                  <c:v>24.7</c:v>
                </c:pt>
                <c:pt idx="1">
                  <c:v>25</c:v>
                </c:pt>
                <c:pt idx="2">
                  <c:v>25.7</c:v>
                </c:pt>
                <c:pt idx="3">
                  <c:v>26.5</c:v>
                </c:pt>
                <c:pt idx="4">
                  <c:v>27.3</c:v>
                </c:pt>
                <c:pt idx="5">
                  <c:v>27.4</c:v>
                </c:pt>
                <c:pt idx="6">
                  <c:v>28.7</c:v>
                </c:pt>
                <c:pt idx="7">
                  <c:v>29.5</c:v>
                </c:pt>
                <c:pt idx="8">
                  <c:v>29.6</c:v>
                </c:pt>
                <c:pt idx="9">
                  <c:v>30.2</c:v>
                </c:pt>
                <c:pt idx="10">
                  <c:v>30.5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2D-4367-AC2F-6FECA5E58F0E}"/>
            </c:ext>
          </c:extLst>
        </c:ser>
        <c:ser>
          <c:idx val="1"/>
          <c:order val="1"/>
          <c:tx>
            <c:strRef>
              <c:f>'Compliance Overview'!$H$2</c:f>
              <c:strCache>
                <c:ptCount val="1"/>
                <c:pt idx="0">
                  <c:v>LT Std.</c:v>
                </c:pt>
              </c:strCache>
            </c:strRef>
          </c:tx>
          <c:spPr>
            <a:ln w="28575" cap="rnd">
              <a:solidFill>
                <a:schemeClr val="tx2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Overview'!$H$3:$H$13</c:f>
              <c:numCache>
                <c:formatCode>0.0</c:formatCode>
                <c:ptCount val="11"/>
                <c:pt idx="0">
                  <c:v>24.3</c:v>
                </c:pt>
                <c:pt idx="1">
                  <c:v>25.3</c:v>
                </c:pt>
                <c:pt idx="2">
                  <c:v>25.9</c:v>
                </c:pt>
                <c:pt idx="3">
                  <c:v>26.3</c:v>
                </c:pt>
                <c:pt idx="4">
                  <c:v>27.6</c:v>
                </c:pt>
                <c:pt idx="5">
                  <c:v>28.8</c:v>
                </c:pt>
                <c:pt idx="6">
                  <c:v>29.4</c:v>
                </c:pt>
                <c:pt idx="7">
                  <c:v>30</c:v>
                </c:pt>
                <c:pt idx="8">
                  <c:v>30.4</c:v>
                </c:pt>
                <c:pt idx="9">
                  <c:v>31</c:v>
                </c:pt>
                <c:pt idx="10">
                  <c:v>31.4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2D-4367-AC2F-6FECA5E58F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4616032"/>
        <c:axId val="694616360"/>
      </c:lineChart>
      <c:catAx>
        <c:axId val="694616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616360"/>
        <c:crosses val="autoZero"/>
        <c:auto val="1"/>
        <c:lblAlgn val="ctr"/>
        <c:lblOffset val="100"/>
        <c:noMultiLvlLbl val="0"/>
      </c:catAx>
      <c:valAx>
        <c:axId val="694616360"/>
        <c:scaling>
          <c:orientation val="minMax"/>
          <c:min val="2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layout>
            <c:manualLayout>
              <c:xMode val="edge"/>
              <c:yMode val="edge"/>
              <c:x val="2.7777777777777779E-3"/>
              <c:y val="0.3791127150772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616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Fleet Fuel Economy Compliance Overview</a:t>
            </a:r>
          </a:p>
        </c:rich>
      </c:tx>
      <c:layout>
        <c:manualLayout>
          <c:xMode val="edge"/>
          <c:yMode val="edge"/>
          <c:x val="0.16450939990661653"/>
          <c:y val="1.67715401002351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445603674540683"/>
          <c:y val="9.56650333911018E-2"/>
          <c:w val="0.82498840769903758"/>
          <c:h val="0.69656070110969126"/>
        </c:manualLayout>
      </c:layout>
      <c:lineChart>
        <c:grouping val="standard"/>
        <c:varyColors val="0"/>
        <c:ser>
          <c:idx val="0"/>
          <c:order val="0"/>
          <c:tx>
            <c:strRef>
              <c:f>'Compliance Overview'!$B$2</c:f>
              <c:strCache>
                <c:ptCount val="1"/>
                <c:pt idx="0">
                  <c:v>Total FE Std.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Overview'!$B$3:$B$13</c:f>
              <c:numCache>
                <c:formatCode>0.0</c:formatCode>
                <c:ptCount val="11"/>
                <c:pt idx="0">
                  <c:v>27.4</c:v>
                </c:pt>
                <c:pt idx="1">
                  <c:v>29.8</c:v>
                </c:pt>
                <c:pt idx="2">
                  <c:v>30.3</c:v>
                </c:pt>
                <c:pt idx="3">
                  <c:v>30.5</c:v>
                </c:pt>
                <c:pt idx="4">
                  <c:v>31.6</c:v>
                </c:pt>
                <c:pt idx="5">
                  <c:v>32.799999999999997</c:v>
                </c:pt>
                <c:pt idx="6">
                  <c:v>33.799999999999997</c:v>
                </c:pt>
                <c:pt idx="7">
                  <c:v>34.200000000000003</c:v>
                </c:pt>
                <c:pt idx="8">
                  <c:v>34.6</c:v>
                </c:pt>
                <c:pt idx="9">
                  <c:v>35.299999999999997</c:v>
                </c:pt>
                <c:pt idx="10">
                  <c:v>35.1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CC-4C14-958E-FF5DD85AD54C}"/>
            </c:ext>
          </c:extLst>
        </c:ser>
        <c:ser>
          <c:idx val="1"/>
          <c:order val="1"/>
          <c:tx>
            <c:strRef>
              <c:f>'Compliance Overview'!$C$2</c:f>
              <c:strCache>
                <c:ptCount val="1"/>
                <c:pt idx="0">
                  <c:v>Total FE Performance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Overview'!$C$3:$C$13</c:f>
              <c:numCache>
                <c:formatCode>0.0</c:formatCode>
                <c:ptCount val="11"/>
                <c:pt idx="0">
                  <c:v>29</c:v>
                </c:pt>
                <c:pt idx="1">
                  <c:v>30.8</c:v>
                </c:pt>
                <c:pt idx="2">
                  <c:v>31.6</c:v>
                </c:pt>
                <c:pt idx="3">
                  <c:v>31.7</c:v>
                </c:pt>
                <c:pt idx="4">
                  <c:v>32.200000000000003</c:v>
                </c:pt>
                <c:pt idx="5">
                  <c:v>32.299999999999997</c:v>
                </c:pt>
                <c:pt idx="6">
                  <c:v>33.5</c:v>
                </c:pt>
                <c:pt idx="7">
                  <c:v>34</c:v>
                </c:pt>
                <c:pt idx="8">
                  <c:v>33.700000000000003</c:v>
                </c:pt>
                <c:pt idx="9">
                  <c:v>34.4</c:v>
                </c:pt>
                <c:pt idx="10">
                  <c:v>34.799999999999997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CC-4C14-958E-FF5DD85AD54C}"/>
            </c:ext>
          </c:extLst>
        </c:ser>
        <c:ser>
          <c:idx val="2"/>
          <c:order val="2"/>
          <c:tx>
            <c:strRef>
              <c:f>'Compliance Overview'!$D$2</c:f>
              <c:strCache>
                <c:ptCount val="1"/>
                <c:pt idx="0">
                  <c:v>DP Std.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Overview'!$D$3:$D$13</c:f>
              <c:numCache>
                <c:formatCode>0.0</c:formatCode>
                <c:ptCount val="11"/>
                <c:pt idx="0">
                  <c:v>30</c:v>
                </c:pt>
                <c:pt idx="1">
                  <c:v>32.700000000000003</c:v>
                </c:pt>
                <c:pt idx="2">
                  <c:v>33.200000000000003</c:v>
                </c:pt>
                <c:pt idx="3">
                  <c:v>34</c:v>
                </c:pt>
                <c:pt idx="4">
                  <c:v>35.200000000000003</c:v>
                </c:pt>
                <c:pt idx="5">
                  <c:v>36.5</c:v>
                </c:pt>
                <c:pt idx="6" formatCode="General">
                  <c:v>38.5</c:v>
                </c:pt>
                <c:pt idx="7" formatCode="General">
                  <c:v>39.799999999999997</c:v>
                </c:pt>
                <c:pt idx="8" formatCode="General">
                  <c:v>41.3</c:v>
                </c:pt>
                <c:pt idx="9" formatCode="General">
                  <c:v>42.2</c:v>
                </c:pt>
                <c:pt idx="10" formatCode="General">
                  <c:v>42.9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CC-4C14-958E-FF5DD85AD54C}"/>
            </c:ext>
          </c:extLst>
        </c:ser>
        <c:ser>
          <c:idx val="3"/>
          <c:order val="3"/>
          <c:tx>
            <c:strRef>
              <c:f>'Compliance Overview'!$E$2</c:f>
              <c:strCache>
                <c:ptCount val="1"/>
                <c:pt idx="0">
                  <c:v>DP Performance</c:v>
                </c:pt>
              </c:strCache>
            </c:strRef>
          </c:tx>
          <c:spPr>
            <a:ln w="28575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Overview'!$E$3:$E$13</c:f>
              <c:numCache>
                <c:formatCode>0.0</c:formatCode>
                <c:ptCount val="11"/>
                <c:pt idx="0">
                  <c:v>32.700000000000003</c:v>
                </c:pt>
                <c:pt idx="1">
                  <c:v>34.799999999999997</c:v>
                </c:pt>
                <c:pt idx="2">
                  <c:v>36.1</c:v>
                </c:pt>
                <c:pt idx="3">
                  <c:v>36.299999999999997</c:v>
                </c:pt>
                <c:pt idx="4">
                  <c:v>37.200000000000003</c:v>
                </c:pt>
                <c:pt idx="5">
                  <c:v>37.299999999999997</c:v>
                </c:pt>
                <c:pt idx="6">
                  <c:v>39.299999999999997</c:v>
                </c:pt>
                <c:pt idx="7">
                  <c:v>41.9</c:v>
                </c:pt>
                <c:pt idx="8">
                  <c:v>41.2</c:v>
                </c:pt>
                <c:pt idx="9">
                  <c:v>43.3</c:v>
                </c:pt>
                <c:pt idx="10">
                  <c:v>46.1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C-4C14-958E-FF5DD85AD54C}"/>
            </c:ext>
          </c:extLst>
        </c:ser>
        <c:ser>
          <c:idx val="4"/>
          <c:order val="4"/>
          <c:tx>
            <c:strRef>
              <c:f>'Compliance Overview'!$F$2</c:f>
              <c:strCache>
                <c:ptCount val="1"/>
                <c:pt idx="0">
                  <c:v>IP Std.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Overview'!$F$3:$F$13</c:f>
              <c:numCache>
                <c:formatCode>0.0</c:formatCode>
                <c:ptCount val="11"/>
                <c:pt idx="0">
                  <c:v>30.4</c:v>
                </c:pt>
                <c:pt idx="1">
                  <c:v>33.4</c:v>
                </c:pt>
                <c:pt idx="2">
                  <c:v>33.9</c:v>
                </c:pt>
                <c:pt idx="3">
                  <c:v>34.6</c:v>
                </c:pt>
                <c:pt idx="4">
                  <c:v>35.799999999999997</c:v>
                </c:pt>
                <c:pt idx="5">
                  <c:v>37.4</c:v>
                </c:pt>
                <c:pt idx="6">
                  <c:v>39.5</c:v>
                </c:pt>
                <c:pt idx="7">
                  <c:v>40.6</c:v>
                </c:pt>
                <c:pt idx="8">
                  <c:v>42.1</c:v>
                </c:pt>
                <c:pt idx="9">
                  <c:v>43.5</c:v>
                </c:pt>
                <c:pt idx="10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CC-4C14-958E-FF5DD85AD54C}"/>
            </c:ext>
          </c:extLst>
        </c:ser>
        <c:ser>
          <c:idx val="5"/>
          <c:order val="5"/>
          <c:tx>
            <c:strRef>
              <c:f>'Compliance Overview'!$G$2</c:f>
              <c:strCache>
                <c:ptCount val="1"/>
                <c:pt idx="0">
                  <c:v>IP Performance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Overview'!$G$3:$G$13</c:f>
              <c:numCache>
                <c:formatCode>0.0</c:formatCode>
                <c:ptCount val="11"/>
                <c:pt idx="0">
                  <c:v>33.700000000000003</c:v>
                </c:pt>
                <c:pt idx="1">
                  <c:v>36</c:v>
                </c:pt>
                <c:pt idx="2">
                  <c:v>36.799999999999997</c:v>
                </c:pt>
                <c:pt idx="3">
                  <c:v>36.9</c:v>
                </c:pt>
                <c:pt idx="4">
                  <c:v>37.299999999999997</c:v>
                </c:pt>
                <c:pt idx="5">
                  <c:v>38.1</c:v>
                </c:pt>
                <c:pt idx="6">
                  <c:v>39.6</c:v>
                </c:pt>
                <c:pt idx="7">
                  <c:v>39.799999999999997</c:v>
                </c:pt>
                <c:pt idx="8">
                  <c:v>40.4</c:v>
                </c:pt>
                <c:pt idx="9">
                  <c:v>40.799999999999997</c:v>
                </c:pt>
                <c:pt idx="10">
                  <c:v>42.1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6CC-4C14-958E-FF5DD85AD54C}"/>
            </c:ext>
          </c:extLst>
        </c:ser>
        <c:ser>
          <c:idx val="6"/>
          <c:order val="6"/>
          <c:tx>
            <c:strRef>
              <c:f>'Compliance Overview'!$H$2</c:f>
              <c:strCache>
                <c:ptCount val="1"/>
                <c:pt idx="0">
                  <c:v>LT Std.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Overview'!$H$3:$H$13</c:f>
              <c:numCache>
                <c:formatCode>0.0</c:formatCode>
                <c:ptCount val="11"/>
                <c:pt idx="0">
                  <c:v>24.3</c:v>
                </c:pt>
                <c:pt idx="1">
                  <c:v>25.3</c:v>
                </c:pt>
                <c:pt idx="2">
                  <c:v>25.9</c:v>
                </c:pt>
                <c:pt idx="3">
                  <c:v>26.3</c:v>
                </c:pt>
                <c:pt idx="4">
                  <c:v>27.6</c:v>
                </c:pt>
                <c:pt idx="5">
                  <c:v>28.8</c:v>
                </c:pt>
                <c:pt idx="6">
                  <c:v>29.4</c:v>
                </c:pt>
                <c:pt idx="7">
                  <c:v>30</c:v>
                </c:pt>
                <c:pt idx="8">
                  <c:v>30.4</c:v>
                </c:pt>
                <c:pt idx="9">
                  <c:v>31</c:v>
                </c:pt>
                <c:pt idx="10">
                  <c:v>31.4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6CC-4C14-958E-FF5DD85AD54C}"/>
            </c:ext>
          </c:extLst>
        </c:ser>
        <c:ser>
          <c:idx val="7"/>
          <c:order val="7"/>
          <c:tx>
            <c:strRef>
              <c:f>'Compliance Overview'!$I$2</c:f>
              <c:strCache>
                <c:ptCount val="1"/>
                <c:pt idx="0">
                  <c:v>LT Performance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'Compliance Overview'!$A$3:$A$13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'Compliance Overview'!$I$3:$I$13</c:f>
              <c:numCache>
                <c:formatCode>0.0</c:formatCode>
                <c:ptCount val="11"/>
                <c:pt idx="0">
                  <c:v>24.7</c:v>
                </c:pt>
                <c:pt idx="1">
                  <c:v>25</c:v>
                </c:pt>
                <c:pt idx="2">
                  <c:v>25.7</c:v>
                </c:pt>
                <c:pt idx="3">
                  <c:v>26.5</c:v>
                </c:pt>
                <c:pt idx="4">
                  <c:v>27.3</c:v>
                </c:pt>
                <c:pt idx="5">
                  <c:v>27.4</c:v>
                </c:pt>
                <c:pt idx="6">
                  <c:v>28.7</c:v>
                </c:pt>
                <c:pt idx="7">
                  <c:v>29.5</c:v>
                </c:pt>
                <c:pt idx="8">
                  <c:v>29.6</c:v>
                </c:pt>
                <c:pt idx="9">
                  <c:v>30.2</c:v>
                </c:pt>
                <c:pt idx="10">
                  <c:v>30.5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6CC-4C14-958E-FF5DD85AD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0267992"/>
        <c:axId val="690261432"/>
      </c:lineChart>
      <c:catAx>
        <c:axId val="690267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261432"/>
        <c:crosses val="autoZero"/>
        <c:auto val="1"/>
        <c:lblAlgn val="ctr"/>
        <c:lblOffset val="100"/>
        <c:noMultiLvlLbl val="0"/>
      </c:catAx>
      <c:valAx>
        <c:axId val="690261432"/>
        <c:scaling>
          <c:orientation val="minMax"/>
          <c:min val="2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MPG</a:t>
                </a:r>
              </a:p>
            </c:rich>
          </c:tx>
          <c:layout>
            <c:manualLayout>
              <c:xMode val="edge"/>
              <c:yMode val="edge"/>
              <c:x val="2.7777777777777779E-3"/>
              <c:y val="0.39783974919801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267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1934601924759405"/>
          <c:y val="0.86806806141444792"/>
          <c:w val="0.80853018372703411"/>
          <c:h val="0.121224600114539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74082</xdr:colOff>
      <xdr:row>0</xdr:row>
      <xdr:rowOff>0</xdr:rowOff>
    </xdr:from>
    <xdr:to>
      <xdr:col>18</xdr:col>
      <xdr:colOff>67027</xdr:colOff>
      <xdr:row>35</xdr:row>
      <xdr:rowOff>21166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AA022F-65B2-436F-9355-E843558408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4737</xdr:colOff>
      <xdr:row>2</xdr:row>
      <xdr:rowOff>8990</xdr:rowOff>
    </xdr:from>
    <xdr:to>
      <xdr:col>25</xdr:col>
      <xdr:colOff>0</xdr:colOff>
      <xdr:row>20</xdr:row>
      <xdr:rowOff>175638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44934D6-DF65-4083-87D2-64AA50301B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9194</xdr:colOff>
      <xdr:row>21</xdr:row>
      <xdr:rowOff>176779</xdr:rowOff>
    </xdr:from>
    <xdr:to>
      <xdr:col>25</xdr:col>
      <xdr:colOff>6756</xdr:colOff>
      <xdr:row>41</xdr:row>
      <xdr:rowOff>175898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1365525-5EC1-4D2B-AC61-EE6B7B652D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72436</xdr:colOff>
      <xdr:row>22</xdr:row>
      <xdr:rowOff>10549</xdr:rowOff>
    </xdr:from>
    <xdr:to>
      <xdr:col>15</xdr:col>
      <xdr:colOff>188</xdr:colOff>
      <xdr:row>38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A8AE97B-6722-4C25-B15F-A12827BDC0A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636131</xdr:colOff>
      <xdr:row>1</xdr:row>
      <xdr:rowOff>365192</xdr:rowOff>
    </xdr:from>
    <xdr:to>
      <xdr:col>15</xdr:col>
      <xdr:colOff>13511</xdr:colOff>
      <xdr:row>21</xdr:row>
      <xdr:rowOff>6755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37ADF7A-1F62-437D-ADD8-E2D3B5E66C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133956</xdr:rowOff>
    </xdr:from>
    <xdr:to>
      <xdr:col>4</xdr:col>
      <xdr:colOff>670277</xdr:colOff>
      <xdr:row>54</xdr:row>
      <xdr:rowOff>21064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8801C53-FC1F-43DE-A661-D789C47A33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839112</xdr:colOff>
      <xdr:row>15</xdr:row>
      <xdr:rowOff>92150</xdr:rowOff>
    </xdr:from>
    <xdr:to>
      <xdr:col>10</xdr:col>
      <xdr:colOff>56181</xdr:colOff>
      <xdr:row>29</xdr:row>
      <xdr:rowOff>173758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7768CE9-0638-47C2-94FD-36991B2FEB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921386</xdr:colOff>
      <xdr:row>30</xdr:row>
      <xdr:rowOff>143144</xdr:rowOff>
    </xdr:from>
    <xdr:to>
      <xdr:col>10</xdr:col>
      <xdr:colOff>94074</xdr:colOff>
      <xdr:row>45</xdr:row>
      <xdr:rowOff>48363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0219424-721B-40D4-8C4F-33F011B203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963901</xdr:colOff>
      <xdr:row>46</xdr:row>
      <xdr:rowOff>69115</xdr:rowOff>
    </xdr:from>
    <xdr:to>
      <xdr:col>10</xdr:col>
      <xdr:colOff>94074</xdr:colOff>
      <xdr:row>60</xdr:row>
      <xdr:rowOff>163424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70A0CB4-1460-4340-90CC-E62532120C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23519</xdr:colOff>
      <xdr:row>15</xdr:row>
      <xdr:rowOff>7760</xdr:rowOff>
    </xdr:from>
    <xdr:to>
      <xdr:col>4</xdr:col>
      <xdr:colOff>671219</xdr:colOff>
      <xdr:row>38</xdr:row>
      <xdr:rowOff>170508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2CF98A9-9418-482D-AF09-2A17FCC54F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6B0CB-FFFE-4F10-96B3-C07F00BE4331}">
  <sheetPr codeName="Sheet4">
    <tabColor theme="6" tint="-0.499984740745262"/>
  </sheetPr>
  <dimension ref="B1:K68"/>
  <sheetViews>
    <sheetView tabSelected="1" topLeftCell="A13" zoomScale="90" zoomScaleNormal="90" zoomScaleSheetLayoutView="50" workbookViewId="0">
      <selection activeCell="D27" sqref="D27"/>
    </sheetView>
  </sheetViews>
  <sheetFormatPr defaultColWidth="9.26953125" defaultRowHeight="14" x14ac:dyDescent="0.3"/>
  <cols>
    <col min="1" max="1" width="3" style="22" customWidth="1"/>
    <col min="2" max="2" width="24.453125" style="42" customWidth="1"/>
    <col min="3" max="8" width="19" style="42" customWidth="1"/>
    <col min="9" max="9" width="4" style="22" customWidth="1"/>
    <col min="10" max="18" width="11.54296875" style="22" customWidth="1"/>
    <col min="19" max="16384" width="9.26953125" style="22"/>
  </cols>
  <sheetData>
    <row r="1" spans="2:9" ht="14.5" thickBot="1" x14ac:dyDescent="0.35"/>
    <row r="2" spans="2:9" ht="14.5" customHeight="1" x14ac:dyDescent="0.3">
      <c r="B2" s="120" t="s">
        <v>14</v>
      </c>
      <c r="C2" s="121"/>
      <c r="D2" s="121"/>
      <c r="E2" s="121"/>
      <c r="F2" s="121"/>
      <c r="G2" s="121"/>
      <c r="H2" s="122"/>
    </row>
    <row r="3" spans="2:9" ht="28" x14ac:dyDescent="0.3">
      <c r="B3" s="23"/>
      <c r="C3" s="24" t="s">
        <v>15</v>
      </c>
      <c r="D3" s="24" t="s">
        <v>16</v>
      </c>
      <c r="E3" s="25" t="s">
        <v>17</v>
      </c>
      <c r="F3" s="25" t="s">
        <v>18</v>
      </c>
      <c r="G3" s="25" t="s">
        <v>19</v>
      </c>
      <c r="H3" s="26" t="s">
        <v>20</v>
      </c>
    </row>
    <row r="4" spans="2:9" x14ac:dyDescent="0.3">
      <c r="B4" s="27">
        <v>2011</v>
      </c>
      <c r="C4" s="36">
        <v>19694045</v>
      </c>
      <c r="D4" s="41">
        <f>C4*5.5</f>
        <v>108317247.5</v>
      </c>
      <c r="E4" s="36">
        <v>7275140</v>
      </c>
      <c r="F4" s="41">
        <f t="shared" ref="F4:F11" si="0">E4*5.5</f>
        <v>40013270</v>
      </c>
      <c r="G4" s="28">
        <f t="shared" ref="G4:G11" si="1">F4/D4</f>
        <v>0.36940811296003434</v>
      </c>
      <c r="H4" s="29">
        <f t="shared" ref="H4:H12" si="2">1-G4</f>
        <v>0.6305918870399656</v>
      </c>
      <c r="I4" s="30"/>
    </row>
    <row r="5" spans="2:9" x14ac:dyDescent="0.3">
      <c r="B5" s="27">
        <v>2012</v>
      </c>
      <c r="C5" s="36">
        <v>41033802</v>
      </c>
      <c r="D5" s="41">
        <f t="shared" ref="D5:D11" si="3">C5*5.5</f>
        <v>225685911</v>
      </c>
      <c r="E5" s="36">
        <v>2720433</v>
      </c>
      <c r="F5" s="41">
        <f t="shared" si="0"/>
        <v>14962381.5</v>
      </c>
      <c r="G5" s="28">
        <f t="shared" si="1"/>
        <v>6.6297366254289572E-2</v>
      </c>
      <c r="H5" s="29">
        <f t="shared" si="2"/>
        <v>0.93370263374571039</v>
      </c>
    </row>
    <row r="6" spans="2:9" x14ac:dyDescent="0.3">
      <c r="B6" s="27">
        <v>2013</v>
      </c>
      <c r="C6" s="36">
        <v>35836987</v>
      </c>
      <c r="D6" s="41">
        <f t="shared" si="3"/>
        <v>197103428.5</v>
      </c>
      <c r="E6" s="36">
        <v>3876210</v>
      </c>
      <c r="F6" s="41">
        <f t="shared" si="0"/>
        <v>21319155</v>
      </c>
      <c r="G6" s="28">
        <f t="shared" si="1"/>
        <v>0.10816227379829671</v>
      </c>
      <c r="H6" s="29">
        <f t="shared" si="2"/>
        <v>0.89183772620170332</v>
      </c>
    </row>
    <row r="7" spans="2:9" x14ac:dyDescent="0.3">
      <c r="B7" s="27">
        <v>2014</v>
      </c>
      <c r="C7" s="36">
        <v>46578649</v>
      </c>
      <c r="D7" s="41">
        <f t="shared" si="3"/>
        <v>256182569.5</v>
      </c>
      <c r="E7" s="36">
        <v>416325</v>
      </c>
      <c r="F7" s="41">
        <f t="shared" si="0"/>
        <v>2289787.5</v>
      </c>
      <c r="G7" s="28">
        <f t="shared" si="1"/>
        <v>8.9381081018472652E-3</v>
      </c>
      <c r="H7" s="29">
        <f t="shared" si="2"/>
        <v>0.99106189189815275</v>
      </c>
    </row>
    <row r="8" spans="2:9" x14ac:dyDescent="0.3">
      <c r="B8" s="27">
        <v>2015</v>
      </c>
      <c r="C8" s="36">
        <v>83297682</v>
      </c>
      <c r="D8" s="41">
        <f t="shared" si="3"/>
        <v>458137251</v>
      </c>
      <c r="E8" s="36">
        <v>0</v>
      </c>
      <c r="F8" s="41">
        <f t="shared" si="0"/>
        <v>0</v>
      </c>
      <c r="G8" s="28">
        <f t="shared" si="1"/>
        <v>0</v>
      </c>
      <c r="H8" s="29">
        <f t="shared" si="2"/>
        <v>1</v>
      </c>
    </row>
    <row r="9" spans="2:9" x14ac:dyDescent="0.3">
      <c r="B9" s="27">
        <v>2016</v>
      </c>
      <c r="C9" s="36">
        <v>183720769</v>
      </c>
      <c r="D9" s="41">
        <f t="shared" si="3"/>
        <v>1010464229.5</v>
      </c>
      <c r="E9" s="36">
        <v>14048855</v>
      </c>
      <c r="F9" s="41">
        <f t="shared" si="0"/>
        <v>77268702.5</v>
      </c>
      <c r="G9" s="28">
        <f t="shared" si="1"/>
        <v>7.6468518374207331E-2</v>
      </c>
      <c r="H9" s="29">
        <f t="shared" si="2"/>
        <v>0.92353148162579268</v>
      </c>
    </row>
    <row r="10" spans="2:9" x14ac:dyDescent="0.3">
      <c r="B10" s="27">
        <v>2017</v>
      </c>
      <c r="C10" s="36">
        <v>160738715</v>
      </c>
      <c r="D10" s="41">
        <f t="shared" si="3"/>
        <v>884062932.5</v>
      </c>
      <c r="E10" s="36">
        <v>14432117</v>
      </c>
      <c r="F10" s="41">
        <f t="shared" si="0"/>
        <v>79376643.5</v>
      </c>
      <c r="G10" s="28">
        <f t="shared" si="1"/>
        <v>8.9786191210997304E-2</v>
      </c>
      <c r="H10" s="29">
        <f t="shared" si="2"/>
        <v>0.91021380878900271</v>
      </c>
    </row>
    <row r="11" spans="2:9" x14ac:dyDescent="0.3">
      <c r="B11" s="27">
        <v>2018</v>
      </c>
      <c r="C11" s="36">
        <v>189408414</v>
      </c>
      <c r="D11" s="41">
        <f t="shared" si="3"/>
        <v>1041746277</v>
      </c>
      <c r="E11" s="36">
        <v>22411125</v>
      </c>
      <c r="F11" s="41">
        <f t="shared" si="0"/>
        <v>123261187.5</v>
      </c>
      <c r="G11" s="28">
        <f t="shared" si="1"/>
        <v>0.11832169715543893</v>
      </c>
      <c r="H11" s="29">
        <f t="shared" si="2"/>
        <v>0.88167830284456106</v>
      </c>
    </row>
    <row r="12" spans="2:9" x14ac:dyDescent="0.3">
      <c r="B12" s="27" t="s">
        <v>43</v>
      </c>
      <c r="C12" s="36">
        <v>251123287.00000003</v>
      </c>
      <c r="D12" s="41">
        <f>C12*14</f>
        <v>3515726018.0000005</v>
      </c>
      <c r="E12" s="36">
        <f>8021596+24064788</f>
        <v>32086384</v>
      </c>
      <c r="F12" s="41">
        <f>E12*14</f>
        <v>449209376</v>
      </c>
      <c r="G12" s="28">
        <f>F12/D12</f>
        <v>0.12777144000986254</v>
      </c>
      <c r="H12" s="29">
        <f t="shared" si="2"/>
        <v>0.87222855999013749</v>
      </c>
    </row>
    <row r="13" spans="2:9" x14ac:dyDescent="0.3">
      <c r="B13" s="86" t="s">
        <v>51</v>
      </c>
      <c r="C13" s="87">
        <v>237638607</v>
      </c>
      <c r="D13" s="41">
        <f>C13*14</f>
        <v>3326940498</v>
      </c>
      <c r="E13" s="87">
        <v>22395186</v>
      </c>
      <c r="F13" s="41">
        <f>E13*14</f>
        <v>313532604</v>
      </c>
      <c r="G13" s="28">
        <f>F13/D13</f>
        <v>9.424052043866761E-2</v>
      </c>
      <c r="H13" s="29">
        <f>1-G13</f>
        <v>0.9057594795613324</v>
      </c>
    </row>
    <row r="14" spans="2:9" x14ac:dyDescent="0.3">
      <c r="B14" s="86" t="s">
        <v>52</v>
      </c>
      <c r="C14" s="87">
        <f>187449875+757677+59581</f>
        <v>188267133</v>
      </c>
      <c r="D14" s="41">
        <f>C14*15</f>
        <v>2824006995</v>
      </c>
      <c r="E14" s="87">
        <v>0</v>
      </c>
      <c r="F14" s="119">
        <v>0</v>
      </c>
      <c r="G14" s="28">
        <f>F14/D14</f>
        <v>0</v>
      </c>
      <c r="H14" s="29">
        <f>1-G14</f>
        <v>1</v>
      </c>
    </row>
    <row r="15" spans="2:9" ht="14.5" thickBot="1" x14ac:dyDescent="0.35">
      <c r="B15" s="35" t="s">
        <v>8</v>
      </c>
      <c r="C15" s="40">
        <f>SUM(C4:C13)</f>
        <v>1249070957</v>
      </c>
      <c r="D15" s="40">
        <f>SUM(D4:D13)</f>
        <v>11024366362.5</v>
      </c>
      <c r="E15" s="40">
        <f>SUM(E4:E14)</f>
        <v>119661775</v>
      </c>
      <c r="F15" s="40">
        <f>SUM(F4:F13)</f>
        <v>1121233107.5</v>
      </c>
      <c r="G15" s="38">
        <f>F15/D15</f>
        <v>0.10170499334219672</v>
      </c>
      <c r="H15" s="39">
        <f>1-G15</f>
        <v>0.89829500665780326</v>
      </c>
    </row>
    <row r="16" spans="2:9" ht="14.5" customHeight="1" x14ac:dyDescent="0.3">
      <c r="B16" s="120" t="s">
        <v>21</v>
      </c>
      <c r="C16" s="121"/>
      <c r="D16" s="121"/>
      <c r="E16" s="121"/>
      <c r="F16" s="121"/>
      <c r="G16" s="121"/>
      <c r="H16" s="122"/>
    </row>
    <row r="17" spans="2:11" s="32" customFormat="1" ht="28" x14ac:dyDescent="0.3">
      <c r="B17" s="43" t="s">
        <v>22</v>
      </c>
      <c r="C17" s="31" t="s">
        <v>23</v>
      </c>
      <c r="D17" s="31" t="s">
        <v>24</v>
      </c>
      <c r="E17" s="31" t="s">
        <v>25</v>
      </c>
      <c r="F17" s="31" t="s">
        <v>26</v>
      </c>
      <c r="G17" s="31" t="s">
        <v>27</v>
      </c>
      <c r="H17" s="44" t="s">
        <v>46</v>
      </c>
    </row>
    <row r="18" spans="2:11" x14ac:dyDescent="0.3">
      <c r="B18" s="33" t="s">
        <v>55</v>
      </c>
      <c r="C18" s="36">
        <v>3151689</v>
      </c>
      <c r="D18" s="36">
        <v>0</v>
      </c>
      <c r="E18" s="36">
        <v>0</v>
      </c>
      <c r="F18" s="36">
        <v>9195320</v>
      </c>
      <c r="G18" s="36">
        <v>7275140</v>
      </c>
      <c r="H18" s="37">
        <f>C4-C18-D18-E18-F18-G18</f>
        <v>71896</v>
      </c>
    </row>
    <row r="19" spans="2:11" x14ac:dyDescent="0.3">
      <c r="B19" s="33">
        <v>2012</v>
      </c>
      <c r="C19" s="36">
        <v>27672796</v>
      </c>
      <c r="D19" s="36">
        <v>583428</v>
      </c>
      <c r="E19" s="36">
        <v>0</v>
      </c>
      <c r="F19" s="36">
        <v>10057145</v>
      </c>
      <c r="G19" s="36">
        <v>2720433</v>
      </c>
      <c r="H19" s="37">
        <f>C5-C19-D19-E19-F19-G19</f>
        <v>0</v>
      </c>
    </row>
    <row r="20" spans="2:11" x14ac:dyDescent="0.3">
      <c r="B20" s="33">
        <v>2013</v>
      </c>
      <c r="C20" s="36">
        <v>21498068</v>
      </c>
      <c r="D20" s="36">
        <v>0</v>
      </c>
      <c r="E20" s="36">
        <v>0</v>
      </c>
      <c r="F20" s="36">
        <v>10462709</v>
      </c>
      <c r="G20" s="36">
        <v>3876210</v>
      </c>
      <c r="H20" s="37">
        <f>C6-C20-D20-E20-F20-G20</f>
        <v>0</v>
      </c>
    </row>
    <row r="21" spans="2:11" x14ac:dyDescent="0.3">
      <c r="B21" s="33">
        <v>2014</v>
      </c>
      <c r="C21" s="36">
        <v>18144480</v>
      </c>
      <c r="D21" s="36">
        <v>315044</v>
      </c>
      <c r="E21" s="36">
        <f>2594205+239441+4165</f>
        <v>2837811</v>
      </c>
      <c r="F21" s="36">
        <f>24860705+4285</f>
        <v>24864990</v>
      </c>
      <c r="G21" s="36">
        <v>416325</v>
      </c>
      <c r="H21" s="37">
        <v>0</v>
      </c>
    </row>
    <row r="22" spans="2:11" x14ac:dyDescent="0.3">
      <c r="B22" s="33">
        <v>2015</v>
      </c>
      <c r="C22" s="36">
        <v>39157449</v>
      </c>
      <c r="D22" s="36">
        <v>825656</v>
      </c>
      <c r="E22" s="36">
        <v>1397091</v>
      </c>
      <c r="F22" s="36">
        <v>41917486</v>
      </c>
      <c r="G22" s="36">
        <v>0</v>
      </c>
      <c r="H22" s="37">
        <f>C8-C22-D22-E22-F22-G22</f>
        <v>0</v>
      </c>
    </row>
    <row r="23" spans="2:11" x14ac:dyDescent="0.3">
      <c r="B23" s="33">
        <v>2016</v>
      </c>
      <c r="C23" s="36">
        <v>38888594</v>
      </c>
      <c r="D23" s="36">
        <v>0</v>
      </c>
      <c r="E23" s="36">
        <v>37510929</v>
      </c>
      <c r="F23" s="36">
        <v>77681659</v>
      </c>
      <c r="G23" s="36">
        <v>30399737</v>
      </c>
      <c r="H23" s="37">
        <v>0</v>
      </c>
      <c r="K23" s="34"/>
    </row>
    <row r="24" spans="2:11" x14ac:dyDescent="0.3">
      <c r="B24" s="33" t="s">
        <v>48</v>
      </c>
      <c r="C24" s="36">
        <v>34968715</v>
      </c>
      <c r="D24" s="36">
        <v>0</v>
      </c>
      <c r="E24" s="36">
        <v>38053878</v>
      </c>
      <c r="F24" s="36">
        <v>68970918</v>
      </c>
      <c r="G24" s="36">
        <v>21396996</v>
      </c>
      <c r="H24" s="37">
        <v>0</v>
      </c>
    </row>
    <row r="25" spans="2:11" x14ac:dyDescent="0.3">
      <c r="B25" s="33">
        <v>2018</v>
      </c>
      <c r="C25" s="68">
        <v>41351777</v>
      </c>
      <c r="D25" s="68">
        <v>0</v>
      </c>
      <c r="E25" s="68">
        <v>29919328</v>
      </c>
      <c r="F25" s="68">
        <v>95726184</v>
      </c>
      <c r="G25" s="36">
        <v>22411125</v>
      </c>
      <c r="H25" s="37">
        <f>C11-C25-D25-E25-F25-G25</f>
        <v>0</v>
      </c>
    </row>
    <row r="26" spans="2:11" x14ac:dyDescent="0.3">
      <c r="B26" s="33" t="s">
        <v>53</v>
      </c>
      <c r="C26" s="36">
        <v>64908016</v>
      </c>
      <c r="D26" s="36">
        <v>542977</v>
      </c>
      <c r="E26" s="36">
        <v>49474387</v>
      </c>
      <c r="F26" s="36">
        <v>104616734</v>
      </c>
      <c r="G26" s="36">
        <v>32086384</v>
      </c>
      <c r="H26" s="37">
        <v>0</v>
      </c>
    </row>
    <row r="27" spans="2:11" x14ac:dyDescent="0.3">
      <c r="B27" s="88" t="s">
        <v>51</v>
      </c>
      <c r="C27" s="87">
        <v>40458637</v>
      </c>
      <c r="D27" s="87">
        <v>38516989</v>
      </c>
      <c r="E27" s="87">
        <v>30211242</v>
      </c>
      <c r="F27" s="87">
        <v>106056553</v>
      </c>
      <c r="G27" s="87">
        <v>22395186</v>
      </c>
      <c r="H27" s="37">
        <f>C13-C27-D27-E27-F27-G27</f>
        <v>0</v>
      </c>
    </row>
    <row r="28" spans="2:11" x14ac:dyDescent="0.3">
      <c r="B28" s="88" t="s">
        <v>52</v>
      </c>
      <c r="C28" s="87">
        <v>15954419</v>
      </c>
      <c r="D28" s="87">
        <v>48019400</v>
      </c>
      <c r="E28" s="87">
        <v>11334146</v>
      </c>
      <c r="F28" s="87">
        <f>112638676+320492</f>
        <v>112959168</v>
      </c>
      <c r="G28" s="87">
        <v>0</v>
      </c>
      <c r="H28" s="37">
        <f>C14-C28-D28-E28-F28-G28</f>
        <v>0</v>
      </c>
    </row>
    <row r="29" spans="2:11" ht="14.5" thickBot="1" x14ac:dyDescent="0.35">
      <c r="B29" s="35" t="s">
        <v>8</v>
      </c>
      <c r="C29" s="40">
        <f t="shared" ref="C29:F29" si="4">SUM(C18:C28)</f>
        <v>346154640</v>
      </c>
      <c r="D29" s="40">
        <f t="shared" si="4"/>
        <v>88803494</v>
      </c>
      <c r="E29" s="40">
        <f t="shared" si="4"/>
        <v>200738812</v>
      </c>
      <c r="F29" s="40">
        <f t="shared" si="4"/>
        <v>662508866</v>
      </c>
      <c r="G29" s="40">
        <f>SUM(G18:G28)</f>
        <v>142977536</v>
      </c>
      <c r="H29" s="40">
        <f t="shared" ref="H29" si="5">SUM(H18:H27)</f>
        <v>71896</v>
      </c>
    </row>
    <row r="30" spans="2:11" x14ac:dyDescent="0.3">
      <c r="E30" s="45"/>
    </row>
    <row r="31" spans="2:11" x14ac:dyDescent="0.3">
      <c r="B31" s="78" t="s">
        <v>42</v>
      </c>
      <c r="C31" s="79"/>
      <c r="D31" s="79"/>
      <c r="E31" s="79"/>
      <c r="F31" s="79"/>
      <c r="G31" s="79"/>
      <c r="H31" s="80"/>
    </row>
    <row r="32" spans="2:11" ht="14.5" x14ac:dyDescent="0.35">
      <c r="B32" s="81" t="s">
        <v>44</v>
      </c>
      <c r="C32" s="77"/>
      <c r="D32" s="77"/>
      <c r="E32" s="77"/>
      <c r="F32" s="77"/>
      <c r="G32" s="77"/>
      <c r="H32" s="82"/>
    </row>
    <row r="33" spans="2:9" ht="14.5" x14ac:dyDescent="0.35">
      <c r="B33" s="81" t="s">
        <v>47</v>
      </c>
      <c r="C33" s="77"/>
      <c r="D33" s="77"/>
      <c r="E33" s="77"/>
      <c r="F33" s="77"/>
      <c r="G33" s="77"/>
      <c r="H33" s="82"/>
    </row>
    <row r="34" spans="2:9" ht="14.5" x14ac:dyDescent="0.35">
      <c r="B34" s="81" t="s">
        <v>54</v>
      </c>
      <c r="C34" s="77"/>
      <c r="D34" s="77"/>
      <c r="E34" s="77"/>
      <c r="F34" s="77"/>
      <c r="G34" s="84"/>
      <c r="H34" s="85"/>
    </row>
    <row r="35" spans="2:9" ht="14.5" x14ac:dyDescent="0.35">
      <c r="B35" s="81"/>
      <c r="C35" s="77"/>
      <c r="D35" s="77"/>
      <c r="E35" s="77"/>
      <c r="F35" s="77"/>
      <c r="G35" s="84"/>
      <c r="H35" s="85"/>
    </row>
    <row r="36" spans="2:9" ht="14.5" x14ac:dyDescent="0.35">
      <c r="B36" s="81"/>
      <c r="C36"/>
      <c r="D36"/>
      <c r="E36"/>
      <c r="F36"/>
      <c r="I36" s="83"/>
    </row>
    <row r="37" spans="2:9" ht="14.5" x14ac:dyDescent="0.35">
      <c r="C37"/>
      <c r="D37"/>
      <c r="E37"/>
      <c r="F37"/>
      <c r="G37"/>
    </row>
    <row r="38" spans="2:9" ht="14.5" x14ac:dyDescent="0.35">
      <c r="B38"/>
      <c r="C38"/>
      <c r="D38"/>
      <c r="E38"/>
      <c r="F38" s="49"/>
      <c r="G38" s="118"/>
    </row>
    <row r="39" spans="2:9" ht="14.5" x14ac:dyDescent="0.35">
      <c r="B39"/>
      <c r="C39"/>
      <c r="D39"/>
      <c r="E39"/>
      <c r="F39" s="49"/>
    </row>
    <row r="40" spans="2:9" ht="14.5" x14ac:dyDescent="0.35">
      <c r="B40"/>
      <c r="C40"/>
      <c r="D40"/>
      <c r="E40"/>
      <c r="F40" s="49"/>
      <c r="G40" s="49"/>
      <c r="H40" s="34"/>
      <c r="I40" s="34"/>
    </row>
    <row r="41" spans="2:9" ht="14.5" x14ac:dyDescent="0.35">
      <c r="B41"/>
      <c r="C41"/>
      <c r="D41"/>
      <c r="E41"/>
      <c r="F41" s="49"/>
      <c r="G41" s="49"/>
      <c r="H41" s="34"/>
      <c r="I41" s="34"/>
    </row>
    <row r="42" spans="2:9" ht="14.5" x14ac:dyDescent="0.35">
      <c r="B42"/>
      <c r="C42"/>
      <c r="D42"/>
      <c r="E42"/>
      <c r="F42" s="49"/>
      <c r="G42" s="49"/>
      <c r="H42" s="34"/>
      <c r="I42" s="34"/>
    </row>
    <row r="43" spans="2:9" ht="14.5" x14ac:dyDescent="0.35">
      <c r="B43"/>
      <c r="C43"/>
      <c r="D43"/>
      <c r="E43"/>
      <c r="F43" s="49"/>
      <c r="G43" s="49"/>
      <c r="H43" s="34"/>
      <c r="I43" s="34"/>
    </row>
    <row r="44" spans="2:9" ht="14.15" customHeight="1" x14ac:dyDescent="0.35">
      <c r="B44"/>
      <c r="C44"/>
      <c r="D44"/>
      <c r="E44"/>
      <c r="H44" s="34"/>
      <c r="I44" s="34"/>
    </row>
    <row r="45" spans="2:9" ht="14.5" x14ac:dyDescent="0.35">
      <c r="B45"/>
      <c r="C45"/>
      <c r="D45"/>
      <c r="E45"/>
      <c r="H45" s="34"/>
      <c r="I45" s="34"/>
    </row>
    <row r="46" spans="2:9" ht="14.5" x14ac:dyDescent="0.35">
      <c r="B46"/>
      <c r="C46"/>
      <c r="D46"/>
      <c r="E46"/>
      <c r="H46" s="34"/>
      <c r="I46" s="34"/>
    </row>
    <row r="47" spans="2:9" ht="14.15" customHeight="1" x14ac:dyDescent="0.35">
      <c r="B47"/>
      <c r="C47"/>
      <c r="D47"/>
      <c r="E47"/>
      <c r="H47" s="34"/>
      <c r="I47" s="34"/>
    </row>
    <row r="48" spans="2:9" ht="14.5" customHeight="1" x14ac:dyDescent="0.35">
      <c r="B48"/>
      <c r="C48"/>
      <c r="D48"/>
      <c r="E48"/>
      <c r="H48" s="34"/>
      <c r="I48" s="34"/>
    </row>
    <row r="49" spans="2:9" ht="14.5" x14ac:dyDescent="0.35">
      <c r="B49"/>
      <c r="C49"/>
      <c r="D49"/>
      <c r="E49"/>
      <c r="H49" s="34"/>
      <c r="I49" s="34"/>
    </row>
    <row r="50" spans="2:9" ht="14.15" customHeight="1" x14ac:dyDescent="0.35">
      <c r="B50"/>
      <c r="C50"/>
      <c r="D50"/>
      <c r="E50"/>
      <c r="H50" s="34"/>
      <c r="I50" s="34"/>
    </row>
    <row r="51" spans="2:9" ht="14.5" x14ac:dyDescent="0.35">
      <c r="B51"/>
      <c r="C51"/>
      <c r="D51"/>
      <c r="E51"/>
      <c r="H51" s="34"/>
      <c r="I51" s="34"/>
    </row>
    <row r="52" spans="2:9" ht="14.5" x14ac:dyDescent="0.35">
      <c r="B52"/>
      <c r="C52"/>
      <c r="D52"/>
      <c r="E52"/>
    </row>
    <row r="53" spans="2:9" ht="14.5" x14ac:dyDescent="0.35">
      <c r="B53"/>
      <c r="C53"/>
      <c r="D53"/>
      <c r="E53"/>
    </row>
    <row r="67" spans="2:3" x14ac:dyDescent="0.3">
      <c r="B67" s="42" t="s">
        <v>28</v>
      </c>
      <c r="C67" s="42" t="s">
        <v>29</v>
      </c>
    </row>
    <row r="68" spans="2:3" x14ac:dyDescent="0.3">
      <c r="C68" s="42" t="s">
        <v>30</v>
      </c>
    </row>
  </sheetData>
  <sortState xmlns:xlrd2="http://schemas.microsoft.com/office/spreadsheetml/2017/richdata2" ref="B39:E51">
    <sortCondition ref="B39:B51"/>
  </sortState>
  <mergeCells count="2">
    <mergeCell ref="B2:H2"/>
    <mergeCell ref="B16:H16"/>
  </mergeCells>
  <phoneticPr fontId="15" type="noConversion"/>
  <pageMargins left="0.7" right="0.7" top="0.75" bottom="0.75" header="0.3" footer="0.3"/>
  <pageSetup orientation="portrait" r:id="rId1"/>
  <ignoredErrors>
    <ignoredError sqref="E1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2"/>
  <dimension ref="A1:G52"/>
  <sheetViews>
    <sheetView zoomScale="80" zoomScaleNormal="80" workbookViewId="0">
      <selection activeCell="A14" sqref="A14:XFD14"/>
    </sheetView>
  </sheetViews>
  <sheetFormatPr defaultColWidth="9.26953125" defaultRowHeight="14.5" x14ac:dyDescent="0.35"/>
  <cols>
    <col min="1" max="1" width="9.26953125" style="9"/>
    <col min="2" max="3" width="17.7265625" style="8" customWidth="1"/>
    <col min="4" max="4" width="20" style="8" customWidth="1"/>
    <col min="5" max="5" width="20.81640625" style="8" customWidth="1"/>
    <col min="6" max="6" width="3.26953125" style="4" customWidth="1"/>
    <col min="7" max="14" width="9.26953125" style="4"/>
    <col min="15" max="15" width="9.7265625" style="4" customWidth="1"/>
    <col min="16" max="16" width="3.26953125" style="4" customWidth="1"/>
    <col min="17" max="16384" width="9.26953125" style="4"/>
  </cols>
  <sheetData>
    <row r="1" spans="1:6" ht="24" customHeight="1" thickBot="1" x14ac:dyDescent="0.4">
      <c r="A1" s="129" t="s">
        <v>49</v>
      </c>
      <c r="B1" s="129"/>
      <c r="C1" s="129"/>
      <c r="D1" s="129"/>
      <c r="E1" s="129"/>
    </row>
    <row r="2" spans="1:6" ht="29.5" thickBot="1" x14ac:dyDescent="0.4">
      <c r="A2" s="89"/>
      <c r="B2" s="90" t="s">
        <v>9</v>
      </c>
      <c r="C2" s="90" t="s">
        <v>41</v>
      </c>
      <c r="D2" s="90" t="s">
        <v>40</v>
      </c>
      <c r="E2" s="91" t="s">
        <v>50</v>
      </c>
    </row>
    <row r="3" spans="1:6" x14ac:dyDescent="0.35">
      <c r="A3" s="123" t="s">
        <v>6</v>
      </c>
      <c r="B3" s="124"/>
      <c r="C3" s="124"/>
      <c r="D3" s="124"/>
      <c r="E3" s="125"/>
    </row>
    <row r="4" spans="1:6" x14ac:dyDescent="0.35">
      <c r="A4" s="53">
        <v>2011</v>
      </c>
      <c r="B4" s="7">
        <v>30</v>
      </c>
      <c r="C4" s="7">
        <v>32</v>
      </c>
      <c r="D4" s="7">
        <v>32.700000000000003</v>
      </c>
      <c r="E4" s="54">
        <v>32.700000000000003</v>
      </c>
    </row>
    <row r="5" spans="1:6" x14ac:dyDescent="0.35">
      <c r="A5" s="53">
        <v>2012</v>
      </c>
      <c r="B5" s="7">
        <v>32.700000000000003</v>
      </c>
      <c r="C5" s="7">
        <v>34</v>
      </c>
      <c r="D5" s="7">
        <v>34.799999999999997</v>
      </c>
      <c r="E5" s="54">
        <v>34.799999999999997</v>
      </c>
    </row>
    <row r="6" spans="1:6" x14ac:dyDescent="0.35">
      <c r="A6" s="53">
        <v>2013</v>
      </c>
      <c r="B6" s="7">
        <v>33.200000000000003</v>
      </c>
      <c r="C6" s="7">
        <v>35.299999999999997</v>
      </c>
      <c r="D6" s="7">
        <v>36.1</v>
      </c>
      <c r="E6" s="54">
        <v>36.1</v>
      </c>
    </row>
    <row r="7" spans="1:6" x14ac:dyDescent="0.35">
      <c r="A7" s="53">
        <v>2014</v>
      </c>
      <c r="B7" s="7">
        <v>34</v>
      </c>
      <c r="C7" s="7">
        <v>35.5</v>
      </c>
      <c r="D7" s="7">
        <v>36.299999999999997</v>
      </c>
      <c r="E7" s="54">
        <v>36.299999999999997</v>
      </c>
    </row>
    <row r="8" spans="1:6" x14ac:dyDescent="0.35">
      <c r="A8" s="53">
        <v>2015</v>
      </c>
      <c r="B8" s="7">
        <v>35.200000000000003</v>
      </c>
      <c r="C8" s="7">
        <v>36.6</v>
      </c>
      <c r="D8" s="7">
        <v>37.200000000000003</v>
      </c>
      <c r="E8" s="54">
        <v>37.200000000000003</v>
      </c>
    </row>
    <row r="9" spans="1:6" x14ac:dyDescent="0.35">
      <c r="A9" s="53">
        <v>2016</v>
      </c>
      <c r="B9" s="7">
        <v>36.5</v>
      </c>
      <c r="C9" s="7">
        <v>36.799999999999997</v>
      </c>
      <c r="D9" s="7">
        <v>37.299999999999997</v>
      </c>
      <c r="E9" s="54">
        <v>37.299999999999997</v>
      </c>
    </row>
    <row r="10" spans="1:6" x14ac:dyDescent="0.35">
      <c r="A10" s="53">
        <v>2017</v>
      </c>
      <c r="B10" s="69">
        <v>38.5</v>
      </c>
      <c r="C10" s="69">
        <v>38</v>
      </c>
      <c r="D10" s="69">
        <v>38.299999999999997</v>
      </c>
      <c r="E10" s="70">
        <v>39.200000000000003</v>
      </c>
      <c r="F10" s="5"/>
    </row>
    <row r="11" spans="1:6" x14ac:dyDescent="0.35">
      <c r="A11" s="53">
        <v>2018</v>
      </c>
      <c r="B11" s="69">
        <v>39.6</v>
      </c>
      <c r="C11" s="69">
        <v>39.9</v>
      </c>
      <c r="D11" s="69">
        <v>40.200000000000003</v>
      </c>
      <c r="E11" s="70">
        <v>41.7</v>
      </c>
    </row>
    <row r="12" spans="1:6" x14ac:dyDescent="0.35">
      <c r="A12" s="53">
        <v>2019</v>
      </c>
      <c r="B12" s="71">
        <v>41.3</v>
      </c>
      <c r="C12" s="72">
        <v>39.4</v>
      </c>
      <c r="D12" s="72">
        <v>39.5</v>
      </c>
      <c r="E12" s="56">
        <v>41.2</v>
      </c>
    </row>
    <row r="13" spans="1:6" x14ac:dyDescent="0.35">
      <c r="A13" s="53">
        <v>2020</v>
      </c>
      <c r="B13" s="50">
        <v>42.2</v>
      </c>
      <c r="C13" s="51">
        <v>42.1</v>
      </c>
      <c r="D13" s="7" t="s">
        <v>31</v>
      </c>
      <c r="E13" s="55">
        <v>43.3</v>
      </c>
    </row>
    <row r="14" spans="1:6" ht="15" thickBot="1" x14ac:dyDescent="0.4">
      <c r="A14" s="53">
        <v>2021</v>
      </c>
      <c r="B14" s="105">
        <v>42.9</v>
      </c>
      <c r="C14" s="106">
        <v>43.9</v>
      </c>
      <c r="D14" s="107" t="s">
        <v>31</v>
      </c>
      <c r="E14" s="108">
        <v>46.1</v>
      </c>
    </row>
    <row r="15" spans="1:6" x14ac:dyDescent="0.35">
      <c r="A15" s="123" t="s">
        <v>5</v>
      </c>
      <c r="B15" s="124"/>
      <c r="C15" s="124"/>
      <c r="D15" s="124"/>
      <c r="E15" s="125"/>
    </row>
    <row r="16" spans="1:6" x14ac:dyDescent="0.35">
      <c r="A16" s="53">
        <v>2011</v>
      </c>
      <c r="B16" s="7">
        <v>30.4</v>
      </c>
      <c r="C16" s="7">
        <v>33.5</v>
      </c>
      <c r="D16" s="7">
        <v>33.700000000000003</v>
      </c>
      <c r="E16" s="54">
        <v>33.700000000000003</v>
      </c>
    </row>
    <row r="17" spans="1:6" x14ac:dyDescent="0.35">
      <c r="A17" s="53">
        <v>2012</v>
      </c>
      <c r="B17" s="7">
        <v>33.4</v>
      </c>
      <c r="C17" s="7">
        <v>35.9</v>
      </c>
      <c r="D17" s="7">
        <v>36</v>
      </c>
      <c r="E17" s="54">
        <v>36</v>
      </c>
    </row>
    <row r="18" spans="1:6" x14ac:dyDescent="0.35">
      <c r="A18" s="53">
        <v>2013</v>
      </c>
      <c r="B18" s="7">
        <v>33.9</v>
      </c>
      <c r="C18" s="7">
        <v>36.6</v>
      </c>
      <c r="D18" s="7">
        <v>36.799999999999997</v>
      </c>
      <c r="E18" s="54">
        <v>36.799999999999997</v>
      </c>
    </row>
    <row r="19" spans="1:6" x14ac:dyDescent="0.35">
      <c r="A19" s="53">
        <v>2014</v>
      </c>
      <c r="B19" s="7">
        <v>34.6</v>
      </c>
      <c r="C19" s="7">
        <v>36.6</v>
      </c>
      <c r="D19" s="7">
        <v>36.9</v>
      </c>
      <c r="E19" s="54">
        <v>36.9</v>
      </c>
    </row>
    <row r="20" spans="1:6" x14ac:dyDescent="0.35">
      <c r="A20" s="53">
        <v>2015</v>
      </c>
      <c r="B20" s="7">
        <v>35.799999999999997</v>
      </c>
      <c r="C20" s="7">
        <v>37.1</v>
      </c>
      <c r="D20" s="7">
        <v>37.299999999999997</v>
      </c>
      <c r="E20" s="54">
        <v>37.299999999999997</v>
      </c>
    </row>
    <row r="21" spans="1:6" x14ac:dyDescent="0.35">
      <c r="A21" s="53">
        <v>2016</v>
      </c>
      <c r="B21" s="7">
        <v>37.4</v>
      </c>
      <c r="C21" s="7">
        <v>38</v>
      </c>
      <c r="D21" s="7">
        <v>38.1</v>
      </c>
      <c r="E21" s="54">
        <v>38.1</v>
      </c>
    </row>
    <row r="22" spans="1:6" x14ac:dyDescent="0.35">
      <c r="A22" s="53">
        <v>2017</v>
      </c>
      <c r="B22" s="69">
        <v>39.6</v>
      </c>
      <c r="C22" s="69">
        <v>38.6</v>
      </c>
      <c r="D22" s="69">
        <v>38.6</v>
      </c>
      <c r="E22" s="70">
        <v>39.700000000000003</v>
      </c>
      <c r="F22" s="5"/>
    </row>
    <row r="23" spans="1:6" x14ac:dyDescent="0.35">
      <c r="A23" s="53">
        <v>2018</v>
      </c>
      <c r="B23" s="69">
        <v>40.6</v>
      </c>
      <c r="C23" s="69">
        <v>38.5</v>
      </c>
      <c r="D23" s="69">
        <v>38.5</v>
      </c>
      <c r="E23" s="70">
        <v>39.6</v>
      </c>
    </row>
    <row r="24" spans="1:6" x14ac:dyDescent="0.35">
      <c r="A24" s="53">
        <v>2019</v>
      </c>
      <c r="B24" s="52">
        <v>42.1</v>
      </c>
      <c r="C24" s="52">
        <v>39</v>
      </c>
      <c r="D24" s="69">
        <v>39</v>
      </c>
      <c r="E24" s="56">
        <v>40.4</v>
      </c>
    </row>
    <row r="25" spans="1:6" x14ac:dyDescent="0.35">
      <c r="A25" s="53">
        <v>2020</v>
      </c>
      <c r="B25" s="51">
        <v>43.5</v>
      </c>
      <c r="C25" s="51">
        <v>39.299999999999997</v>
      </c>
      <c r="D25" s="7" t="s">
        <v>31</v>
      </c>
      <c r="E25" s="55">
        <v>40.799999999999997</v>
      </c>
    </row>
    <row r="26" spans="1:6" ht="15" thickBot="1" x14ac:dyDescent="0.4">
      <c r="A26" s="53">
        <v>2021</v>
      </c>
      <c r="B26" s="106">
        <v>42</v>
      </c>
      <c r="C26" s="106">
        <v>40.1</v>
      </c>
      <c r="D26" s="107" t="s">
        <v>31</v>
      </c>
      <c r="E26" s="108">
        <v>42.1</v>
      </c>
    </row>
    <row r="27" spans="1:6" x14ac:dyDescent="0.35">
      <c r="A27" s="123" t="s">
        <v>7</v>
      </c>
      <c r="B27" s="124"/>
      <c r="C27" s="124"/>
      <c r="D27" s="124"/>
      <c r="E27" s="125"/>
    </row>
    <row r="28" spans="1:6" x14ac:dyDescent="0.35">
      <c r="A28" s="53">
        <v>2011</v>
      </c>
      <c r="B28" s="6">
        <v>24.3</v>
      </c>
      <c r="C28" s="6">
        <v>23.9</v>
      </c>
      <c r="D28" s="6">
        <v>24.7</v>
      </c>
      <c r="E28" s="57">
        <v>24.7</v>
      </c>
    </row>
    <row r="29" spans="1:6" x14ac:dyDescent="0.35">
      <c r="A29" s="53">
        <v>2012</v>
      </c>
      <c r="B29" s="6">
        <v>25.3</v>
      </c>
      <c r="C29" s="6">
        <v>24.1</v>
      </c>
      <c r="D29" s="6">
        <v>25</v>
      </c>
      <c r="E29" s="57">
        <v>25</v>
      </c>
    </row>
    <row r="30" spans="1:6" x14ac:dyDescent="0.35">
      <c r="A30" s="53">
        <v>2013</v>
      </c>
      <c r="B30" s="6">
        <v>25.9</v>
      </c>
      <c r="C30" s="6">
        <v>24.8</v>
      </c>
      <c r="D30" s="6">
        <v>25.7</v>
      </c>
      <c r="E30" s="57">
        <v>25.7</v>
      </c>
    </row>
    <row r="31" spans="1:6" x14ac:dyDescent="0.35">
      <c r="A31" s="53">
        <v>2014</v>
      </c>
      <c r="B31" s="6">
        <v>26.3</v>
      </c>
      <c r="C31" s="6">
        <v>25.5</v>
      </c>
      <c r="D31" s="6">
        <v>26.5</v>
      </c>
      <c r="E31" s="57">
        <v>26.5</v>
      </c>
    </row>
    <row r="32" spans="1:6" x14ac:dyDescent="0.35">
      <c r="A32" s="53">
        <v>2015</v>
      </c>
      <c r="B32" s="6">
        <v>27.6</v>
      </c>
      <c r="C32" s="6">
        <v>26.5</v>
      </c>
      <c r="D32" s="6">
        <v>27.3</v>
      </c>
      <c r="E32" s="57">
        <v>27.3</v>
      </c>
    </row>
    <row r="33" spans="1:6" x14ac:dyDescent="0.35">
      <c r="A33" s="53">
        <v>2016</v>
      </c>
      <c r="B33" s="6">
        <v>28.8</v>
      </c>
      <c r="C33" s="6">
        <v>26.8</v>
      </c>
      <c r="D33" s="6">
        <v>27.4</v>
      </c>
      <c r="E33" s="57">
        <v>27.4</v>
      </c>
    </row>
    <row r="34" spans="1:6" x14ac:dyDescent="0.35">
      <c r="A34" s="53">
        <v>2017</v>
      </c>
      <c r="B34" s="69">
        <v>29.4</v>
      </c>
      <c r="C34" s="69">
        <v>27.4</v>
      </c>
      <c r="D34" s="69">
        <v>27.8</v>
      </c>
      <c r="E34" s="70">
        <v>28.6</v>
      </c>
      <c r="F34" s="5"/>
    </row>
    <row r="35" spans="1:6" x14ac:dyDescent="0.35">
      <c r="A35" s="53">
        <v>2018</v>
      </c>
      <c r="B35" s="69">
        <v>30</v>
      </c>
      <c r="C35" s="69">
        <v>27.7</v>
      </c>
      <c r="D35" s="69">
        <v>28</v>
      </c>
      <c r="E35" s="70">
        <v>29.4</v>
      </c>
    </row>
    <row r="36" spans="1:6" x14ac:dyDescent="0.35">
      <c r="A36" s="53">
        <v>2019</v>
      </c>
      <c r="B36" s="52">
        <v>30.4</v>
      </c>
      <c r="C36" s="72">
        <v>27.9</v>
      </c>
      <c r="D36" s="72">
        <v>28.1</v>
      </c>
      <c r="E36" s="73">
        <v>29.6</v>
      </c>
    </row>
    <row r="37" spans="1:6" x14ac:dyDescent="0.35">
      <c r="A37" s="53">
        <v>2020</v>
      </c>
      <c r="B37" s="52">
        <v>31</v>
      </c>
      <c r="C37" s="51">
        <v>28.7</v>
      </c>
      <c r="D37" s="7" t="s">
        <v>31</v>
      </c>
      <c r="E37" s="55">
        <v>30.2</v>
      </c>
    </row>
    <row r="38" spans="1:6" x14ac:dyDescent="0.35">
      <c r="A38" s="53">
        <v>2021</v>
      </c>
      <c r="B38" s="109">
        <v>31.4</v>
      </c>
      <c r="C38" s="106">
        <v>28.8</v>
      </c>
      <c r="D38" s="107" t="s">
        <v>31</v>
      </c>
      <c r="E38" s="108">
        <v>30.5</v>
      </c>
    </row>
    <row r="39" spans="1:6" ht="15" thickBot="1" x14ac:dyDescent="0.4">
      <c r="A39" s="126" t="s">
        <v>8</v>
      </c>
      <c r="B39" s="127"/>
      <c r="C39" s="127"/>
      <c r="D39" s="127"/>
      <c r="E39" s="128"/>
    </row>
    <row r="40" spans="1:6" x14ac:dyDescent="0.35">
      <c r="A40" s="92">
        <v>2011</v>
      </c>
      <c r="B40" s="93">
        <v>27.4</v>
      </c>
      <c r="C40" s="93">
        <v>28.2</v>
      </c>
      <c r="D40" s="93">
        <v>29</v>
      </c>
      <c r="E40" s="94">
        <v>29</v>
      </c>
    </row>
    <row r="41" spans="1:6" x14ac:dyDescent="0.35">
      <c r="A41" s="53">
        <v>2012</v>
      </c>
      <c r="B41" s="7">
        <v>29.8</v>
      </c>
      <c r="C41" s="7">
        <v>30</v>
      </c>
      <c r="D41" s="7">
        <v>30.8</v>
      </c>
      <c r="E41" s="54">
        <v>30.8</v>
      </c>
    </row>
    <row r="42" spans="1:6" x14ac:dyDescent="0.35">
      <c r="A42" s="53">
        <v>2013</v>
      </c>
      <c r="B42" s="7">
        <v>30.3</v>
      </c>
      <c r="C42" s="7">
        <v>30.9</v>
      </c>
      <c r="D42" s="7">
        <v>31.6</v>
      </c>
      <c r="E42" s="54">
        <v>31.6</v>
      </c>
    </row>
    <row r="43" spans="1:6" x14ac:dyDescent="0.35">
      <c r="A43" s="53">
        <v>2014</v>
      </c>
      <c r="B43" s="7">
        <v>30.5</v>
      </c>
      <c r="C43" s="7">
        <v>30.8</v>
      </c>
      <c r="D43" s="7">
        <v>31.7</v>
      </c>
      <c r="E43" s="54">
        <v>31.7</v>
      </c>
    </row>
    <row r="44" spans="1:6" x14ac:dyDescent="0.35">
      <c r="A44" s="53">
        <v>2015</v>
      </c>
      <c r="B44" s="69">
        <v>31.6</v>
      </c>
      <c r="C44" s="69">
        <v>31.6</v>
      </c>
      <c r="D44" s="69">
        <v>32.200000000000003</v>
      </c>
      <c r="E44" s="70">
        <v>32.200000000000003</v>
      </c>
    </row>
    <row r="45" spans="1:6" x14ac:dyDescent="0.35">
      <c r="A45" s="53">
        <v>2016</v>
      </c>
      <c r="B45" s="69">
        <v>32.799999999999997</v>
      </c>
      <c r="C45" s="69">
        <v>31.7</v>
      </c>
      <c r="D45" s="69">
        <v>32.299999999999997</v>
      </c>
      <c r="E45" s="70">
        <v>32.299999999999997</v>
      </c>
    </row>
    <row r="46" spans="1:6" x14ac:dyDescent="0.35">
      <c r="A46" s="53">
        <v>2017</v>
      </c>
      <c r="B46" s="69">
        <v>33.799999999999997</v>
      </c>
      <c r="C46" s="69">
        <v>32.299999999999997</v>
      </c>
      <c r="D46" s="69">
        <v>32.6</v>
      </c>
      <c r="E46" s="70">
        <v>33.4</v>
      </c>
      <c r="F46" s="5"/>
    </row>
    <row r="47" spans="1:6" x14ac:dyDescent="0.35">
      <c r="A47" s="53">
        <v>2018</v>
      </c>
      <c r="B47" s="69">
        <v>34.1</v>
      </c>
      <c r="C47" s="69">
        <v>32.200000000000003</v>
      </c>
      <c r="D47" s="69">
        <v>32.5</v>
      </c>
      <c r="E47" s="70">
        <v>33.9</v>
      </c>
      <c r="F47" s="5"/>
    </row>
    <row r="48" spans="1:6" x14ac:dyDescent="0.35">
      <c r="A48" s="53">
        <v>2019</v>
      </c>
      <c r="B48" s="69">
        <v>34.6</v>
      </c>
      <c r="C48" s="69">
        <v>32</v>
      </c>
      <c r="D48" s="69">
        <v>32.200000000000003</v>
      </c>
      <c r="E48" s="70">
        <v>33.700000000000003</v>
      </c>
    </row>
    <row r="49" spans="1:7" x14ac:dyDescent="0.35">
      <c r="A49" s="53">
        <v>2020</v>
      </c>
      <c r="B49" s="7">
        <v>35.299999999999997</v>
      </c>
      <c r="C49" s="7">
        <v>32.9</v>
      </c>
      <c r="D49" s="7" t="s">
        <v>31</v>
      </c>
      <c r="E49" s="54">
        <v>34.4</v>
      </c>
    </row>
    <row r="50" spans="1:7" x14ac:dyDescent="0.35">
      <c r="A50" s="53">
        <v>2021</v>
      </c>
      <c r="B50" s="110">
        <v>35.1</v>
      </c>
      <c r="C50" s="110">
        <v>32.9</v>
      </c>
      <c r="D50" s="107" t="s">
        <v>31</v>
      </c>
      <c r="E50" s="111">
        <v>34.799999999999997</v>
      </c>
    </row>
    <row r="51" spans="1:7" x14ac:dyDescent="0.35">
      <c r="A51"/>
      <c r="B51"/>
      <c r="C51"/>
      <c r="D51"/>
      <c r="E51"/>
      <c r="F51"/>
      <c r="G51"/>
    </row>
    <row r="52" spans="1:7" x14ac:dyDescent="0.35">
      <c r="A52"/>
      <c r="B52"/>
      <c r="C52"/>
      <c r="D52"/>
      <c r="E52"/>
      <c r="F52"/>
      <c r="G52"/>
    </row>
  </sheetData>
  <mergeCells count="5">
    <mergeCell ref="A3:E3"/>
    <mergeCell ref="A27:E27"/>
    <mergeCell ref="A39:E39"/>
    <mergeCell ref="A15:E15"/>
    <mergeCell ref="A1:E1"/>
  </mergeCell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N27"/>
  <sheetViews>
    <sheetView zoomScale="110" zoomScaleNormal="110" workbookViewId="0">
      <selection activeCell="A13" sqref="A13:XFD13"/>
    </sheetView>
  </sheetViews>
  <sheetFormatPr defaultRowHeight="14.5" x14ac:dyDescent="0.35"/>
  <cols>
    <col min="1" max="1" width="10" customWidth="1"/>
    <col min="2" max="9" width="14.26953125" style="3" customWidth="1"/>
  </cols>
  <sheetData>
    <row r="1" spans="1:14" ht="19" thickBot="1" x14ac:dyDescent="0.5">
      <c r="A1" s="130" t="s">
        <v>45</v>
      </c>
      <c r="B1" s="130"/>
      <c r="C1" s="130"/>
      <c r="D1" s="130"/>
      <c r="E1" s="130"/>
      <c r="F1" s="131"/>
      <c r="G1" s="131"/>
      <c r="H1" s="131"/>
      <c r="I1" s="131"/>
    </row>
    <row r="2" spans="1:14" ht="40.5" customHeight="1" thickBot="1" x14ac:dyDescent="0.4">
      <c r="A2" s="19" t="s">
        <v>0</v>
      </c>
      <c r="B2" s="20" t="s">
        <v>10</v>
      </c>
      <c r="C2" s="46" t="s">
        <v>1</v>
      </c>
      <c r="D2" s="21" t="s">
        <v>11</v>
      </c>
      <c r="E2" s="96" t="s">
        <v>2</v>
      </c>
      <c r="F2" s="99" t="s">
        <v>12</v>
      </c>
      <c r="G2" s="101" t="s">
        <v>3</v>
      </c>
      <c r="H2" s="99" t="s">
        <v>13</v>
      </c>
      <c r="I2" s="100" t="s">
        <v>4</v>
      </c>
      <c r="K2" s="15"/>
      <c r="L2" s="15"/>
      <c r="M2" s="15"/>
      <c r="N2" s="15"/>
    </row>
    <row r="3" spans="1:14" x14ac:dyDescent="0.35">
      <c r="A3" s="17">
        <v>2011</v>
      </c>
      <c r="B3" s="18">
        <v>27.4</v>
      </c>
      <c r="C3" s="47">
        <v>29</v>
      </c>
      <c r="D3" s="95">
        <v>30</v>
      </c>
      <c r="E3" s="102">
        <v>32.700000000000003</v>
      </c>
      <c r="F3" s="11">
        <v>30.4</v>
      </c>
      <c r="G3" s="97">
        <v>33.700000000000003</v>
      </c>
      <c r="H3" s="11">
        <v>24.3</v>
      </c>
      <c r="I3" s="12">
        <v>24.7</v>
      </c>
      <c r="K3" s="16"/>
      <c r="L3" s="16"/>
      <c r="M3" s="16"/>
      <c r="N3" s="16"/>
    </row>
    <row r="4" spans="1:14" x14ac:dyDescent="0.35">
      <c r="A4" s="10">
        <v>2012</v>
      </c>
      <c r="B4" s="11">
        <v>29.8</v>
      </c>
      <c r="C4" s="48">
        <v>30.8</v>
      </c>
      <c r="D4" s="11">
        <v>32.700000000000003</v>
      </c>
      <c r="E4" s="103">
        <v>34.799999999999997</v>
      </c>
      <c r="F4" s="11">
        <v>33.4</v>
      </c>
      <c r="G4" s="97">
        <v>36</v>
      </c>
      <c r="H4" s="11">
        <v>25.3</v>
      </c>
      <c r="I4" s="12">
        <v>25</v>
      </c>
      <c r="K4" s="16"/>
      <c r="L4" s="16"/>
      <c r="M4" s="16"/>
      <c r="N4" s="16"/>
    </row>
    <row r="5" spans="1:14" x14ac:dyDescent="0.35">
      <c r="A5" s="10">
        <v>2013</v>
      </c>
      <c r="B5" s="11">
        <v>30.3</v>
      </c>
      <c r="C5" s="48">
        <v>31.6</v>
      </c>
      <c r="D5" s="11">
        <v>33.200000000000003</v>
      </c>
      <c r="E5" s="103">
        <v>36.1</v>
      </c>
      <c r="F5" s="11">
        <v>33.9</v>
      </c>
      <c r="G5" s="97">
        <v>36.799999999999997</v>
      </c>
      <c r="H5" s="11">
        <v>25.9</v>
      </c>
      <c r="I5" s="12">
        <v>25.7</v>
      </c>
      <c r="K5" s="16"/>
      <c r="L5" s="16"/>
      <c r="M5" s="16"/>
      <c r="N5" s="16"/>
    </row>
    <row r="6" spans="1:14" x14ac:dyDescent="0.35">
      <c r="A6" s="10">
        <v>2014</v>
      </c>
      <c r="B6" s="11">
        <v>30.5</v>
      </c>
      <c r="C6" s="48">
        <v>31.7</v>
      </c>
      <c r="D6" s="11">
        <v>34</v>
      </c>
      <c r="E6" s="103">
        <v>36.299999999999997</v>
      </c>
      <c r="F6" s="11">
        <v>34.6</v>
      </c>
      <c r="G6" s="97">
        <v>36.9</v>
      </c>
      <c r="H6" s="11">
        <v>26.3</v>
      </c>
      <c r="I6" s="12">
        <v>26.5</v>
      </c>
      <c r="K6" s="16"/>
      <c r="L6" s="16"/>
      <c r="M6" s="16"/>
      <c r="N6" s="16"/>
    </row>
    <row r="7" spans="1:14" x14ac:dyDescent="0.35">
      <c r="A7" s="10">
        <v>2015</v>
      </c>
      <c r="B7" s="11">
        <v>31.6</v>
      </c>
      <c r="C7" s="48">
        <v>32.200000000000003</v>
      </c>
      <c r="D7" s="11">
        <v>35.200000000000003</v>
      </c>
      <c r="E7" s="103">
        <v>37.200000000000003</v>
      </c>
      <c r="F7" s="11">
        <v>35.799999999999997</v>
      </c>
      <c r="G7" s="97">
        <v>37.299999999999997</v>
      </c>
      <c r="H7" s="11">
        <v>27.6</v>
      </c>
      <c r="I7" s="12">
        <v>27.3</v>
      </c>
      <c r="K7" s="16"/>
      <c r="L7" s="16"/>
      <c r="M7" s="16"/>
      <c r="N7" s="16"/>
    </row>
    <row r="8" spans="1:14" x14ac:dyDescent="0.35">
      <c r="A8" s="10">
        <v>2016</v>
      </c>
      <c r="B8" s="11">
        <v>32.799999999999997</v>
      </c>
      <c r="C8" s="48">
        <v>32.299999999999997</v>
      </c>
      <c r="D8" s="11">
        <v>36.5</v>
      </c>
      <c r="E8" s="103">
        <v>37.299999999999997</v>
      </c>
      <c r="F8" s="11">
        <v>37.4</v>
      </c>
      <c r="G8" s="97">
        <v>38.1</v>
      </c>
      <c r="H8" s="11">
        <v>28.8</v>
      </c>
      <c r="I8" s="12">
        <v>27.4</v>
      </c>
      <c r="K8" s="16"/>
      <c r="L8" s="16"/>
      <c r="M8" s="16"/>
      <c r="N8" s="16"/>
    </row>
    <row r="9" spans="1:14" x14ac:dyDescent="0.35">
      <c r="A9" s="10">
        <v>2017</v>
      </c>
      <c r="B9" s="14">
        <v>33.799999999999997</v>
      </c>
      <c r="C9" s="74">
        <v>33.5</v>
      </c>
      <c r="D9" s="75">
        <v>38.5</v>
      </c>
      <c r="E9" s="104">
        <v>39.299999999999997</v>
      </c>
      <c r="F9" s="14">
        <v>39.5</v>
      </c>
      <c r="G9" s="98">
        <v>39.6</v>
      </c>
      <c r="H9" s="14">
        <v>29.4</v>
      </c>
      <c r="I9" s="76">
        <v>28.7</v>
      </c>
      <c r="K9" s="16"/>
      <c r="L9" s="16"/>
      <c r="M9" s="16"/>
      <c r="N9" s="16"/>
    </row>
    <row r="10" spans="1:14" x14ac:dyDescent="0.35">
      <c r="A10" s="10">
        <v>2018</v>
      </c>
      <c r="B10" s="14">
        <v>34.200000000000003</v>
      </c>
      <c r="C10" s="74">
        <v>34</v>
      </c>
      <c r="D10" s="75">
        <v>39.799999999999997</v>
      </c>
      <c r="E10" s="104">
        <v>41.9</v>
      </c>
      <c r="F10" s="14">
        <v>40.6</v>
      </c>
      <c r="G10" s="98">
        <v>39.799999999999997</v>
      </c>
      <c r="H10" s="14">
        <v>30</v>
      </c>
      <c r="I10" s="76">
        <v>29.5</v>
      </c>
      <c r="K10" s="16"/>
      <c r="L10" s="16"/>
      <c r="M10" s="16"/>
      <c r="N10" s="16"/>
    </row>
    <row r="11" spans="1:14" x14ac:dyDescent="0.35">
      <c r="A11" s="10">
        <v>2019</v>
      </c>
      <c r="B11" s="14">
        <v>34.6</v>
      </c>
      <c r="C11" s="74">
        <v>33.700000000000003</v>
      </c>
      <c r="D11" s="75">
        <v>41.3</v>
      </c>
      <c r="E11" s="104">
        <v>41.2</v>
      </c>
      <c r="F11" s="14">
        <v>42.1</v>
      </c>
      <c r="G11" s="98">
        <v>40.4</v>
      </c>
      <c r="H11" s="14">
        <v>30.4</v>
      </c>
      <c r="I11" s="76">
        <v>29.6</v>
      </c>
      <c r="K11" s="16"/>
      <c r="L11" s="16"/>
      <c r="M11" s="16"/>
      <c r="N11" s="16"/>
    </row>
    <row r="12" spans="1:14" x14ac:dyDescent="0.35">
      <c r="A12" s="10">
        <v>2020</v>
      </c>
      <c r="B12" s="11">
        <v>35.299999999999997</v>
      </c>
      <c r="C12" s="48">
        <v>34.4</v>
      </c>
      <c r="D12" s="13">
        <v>42.2</v>
      </c>
      <c r="E12" s="103">
        <v>43.3</v>
      </c>
      <c r="F12" s="11">
        <v>43.5</v>
      </c>
      <c r="G12" s="97">
        <v>40.799999999999997</v>
      </c>
      <c r="H12" s="14">
        <v>31</v>
      </c>
      <c r="I12" s="12">
        <v>30.2</v>
      </c>
      <c r="K12" s="16"/>
      <c r="L12" s="16"/>
      <c r="M12" s="16"/>
      <c r="N12" s="16"/>
    </row>
    <row r="13" spans="1:14" x14ac:dyDescent="0.35">
      <c r="A13" s="10">
        <v>2021</v>
      </c>
      <c r="B13" s="112">
        <v>35.1</v>
      </c>
      <c r="C13" s="113">
        <v>34.799999999999997</v>
      </c>
      <c r="D13" s="114">
        <v>42.9</v>
      </c>
      <c r="E13" s="116">
        <v>46.1</v>
      </c>
      <c r="F13" s="112">
        <v>42</v>
      </c>
      <c r="G13" s="116">
        <v>42.1</v>
      </c>
      <c r="H13" s="115">
        <v>31.4</v>
      </c>
      <c r="I13" s="117">
        <v>30.5</v>
      </c>
      <c r="K13" s="1"/>
      <c r="L13" s="2"/>
      <c r="M13" s="2"/>
      <c r="N13" s="2"/>
    </row>
    <row r="17" customFormat="1" x14ac:dyDescent="0.35"/>
    <row r="18" customFormat="1" x14ac:dyDescent="0.35"/>
    <row r="19" customFormat="1" x14ac:dyDescent="0.35"/>
    <row r="20" customForma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</sheetData>
  <mergeCells count="1">
    <mergeCell ref="A1:I1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51A05-F1A2-4102-ABFB-54125CC341F0}">
  <dimension ref="A1:M18"/>
  <sheetViews>
    <sheetView workbookViewId="0">
      <selection activeCell="M18" sqref="M18"/>
    </sheetView>
  </sheetViews>
  <sheetFormatPr defaultColWidth="8.7265625" defaultRowHeight="14.5" x14ac:dyDescent="0.35"/>
  <cols>
    <col min="1" max="1" width="8.7265625" style="49" bestFit="1" customWidth="1"/>
    <col min="2" max="2" width="16.7265625" style="49" bestFit="1" customWidth="1"/>
    <col min="3" max="3" width="15.54296875" style="49" bestFit="1" customWidth="1"/>
    <col min="4" max="4" width="10.54296875" style="49" bestFit="1" customWidth="1"/>
    <col min="5" max="5" width="16.7265625" style="49" bestFit="1" customWidth="1"/>
    <col min="6" max="6" width="15.54296875" style="49" bestFit="1" customWidth="1"/>
    <col min="7" max="7" width="10.54296875" style="49" bestFit="1" customWidth="1"/>
    <col min="8" max="8" width="16.7265625" style="49" bestFit="1" customWidth="1"/>
    <col min="9" max="9" width="15.54296875" style="49" bestFit="1" customWidth="1"/>
    <col min="10" max="10" width="10.54296875" style="49" bestFit="1" customWidth="1"/>
    <col min="11" max="11" width="16.7265625" style="49" bestFit="1" customWidth="1"/>
    <col min="12" max="12" width="15.54296875" style="49" bestFit="1" customWidth="1"/>
    <col min="13" max="13" width="10.54296875" style="49" bestFit="1" customWidth="1"/>
    <col min="14" max="16384" width="8.7265625" style="49"/>
  </cols>
  <sheetData>
    <row r="1" spans="1:13" ht="16.149999999999999" customHeight="1" x14ac:dyDescent="0.35">
      <c r="A1" s="60" t="s">
        <v>32</v>
      </c>
      <c r="B1" s="132" t="s">
        <v>33</v>
      </c>
      <c r="C1" s="133"/>
      <c r="D1" s="133"/>
      <c r="E1" s="132" t="s">
        <v>34</v>
      </c>
      <c r="F1" s="133"/>
      <c r="G1" s="134"/>
      <c r="H1" s="132" t="s">
        <v>35</v>
      </c>
      <c r="I1" s="133"/>
      <c r="J1" s="134"/>
      <c r="K1" s="132" t="s">
        <v>36</v>
      </c>
      <c r="L1" s="133"/>
      <c r="M1" s="133"/>
    </row>
    <row r="2" spans="1:13" ht="26" x14ac:dyDescent="0.35">
      <c r="A2" s="58" t="s">
        <v>22</v>
      </c>
      <c r="B2" s="61" t="s">
        <v>37</v>
      </c>
      <c r="C2" s="61" t="s">
        <v>38</v>
      </c>
      <c r="D2" s="61" t="s">
        <v>39</v>
      </c>
      <c r="E2" s="61" t="s">
        <v>37</v>
      </c>
      <c r="F2" s="61" t="s">
        <v>38</v>
      </c>
      <c r="G2" s="61" t="s">
        <v>39</v>
      </c>
      <c r="H2" s="61" t="s">
        <v>37</v>
      </c>
      <c r="I2" s="61" t="s">
        <v>38</v>
      </c>
      <c r="J2" s="61" t="s">
        <v>39</v>
      </c>
      <c r="K2" s="61" t="s">
        <v>37</v>
      </c>
      <c r="L2" s="61" t="s">
        <v>38</v>
      </c>
      <c r="M2" s="61" t="s">
        <v>39</v>
      </c>
    </row>
    <row r="3" spans="1:13" ht="14.65" customHeight="1" x14ac:dyDescent="0.35">
      <c r="A3" s="60">
        <v>2004</v>
      </c>
      <c r="B3" s="62">
        <v>29.9</v>
      </c>
      <c r="C3" s="63">
        <v>27.5</v>
      </c>
      <c r="D3" s="64">
        <v>4860062</v>
      </c>
      <c r="E3" s="62">
        <v>28.7</v>
      </c>
      <c r="F3" s="63">
        <v>27.5</v>
      </c>
      <c r="G3" s="64">
        <v>2507184</v>
      </c>
      <c r="H3" s="62">
        <v>21.5</v>
      </c>
      <c r="I3" s="63">
        <v>20.7</v>
      </c>
      <c r="J3" s="64">
        <v>8346422</v>
      </c>
      <c r="K3" s="62">
        <v>24.6</v>
      </c>
      <c r="L3" s="63">
        <v>23.4</v>
      </c>
      <c r="M3" s="64">
        <v>15713668</v>
      </c>
    </row>
    <row r="4" spans="1:13" ht="14.65" customHeight="1" x14ac:dyDescent="0.35">
      <c r="A4" s="60">
        <v>2005</v>
      </c>
      <c r="B4" s="62">
        <v>30.5</v>
      </c>
      <c r="C4" s="63">
        <v>27.5</v>
      </c>
      <c r="D4" s="64">
        <v>5393449</v>
      </c>
      <c r="E4" s="62">
        <v>29.9</v>
      </c>
      <c r="F4" s="63">
        <v>27.5</v>
      </c>
      <c r="G4" s="64">
        <v>2291763</v>
      </c>
      <c r="H4" s="62">
        <v>22.1</v>
      </c>
      <c r="I4" s="63">
        <v>21</v>
      </c>
      <c r="J4" s="64">
        <v>8247708</v>
      </c>
      <c r="K4" s="62">
        <v>25.4</v>
      </c>
      <c r="L4" s="63">
        <v>23.7</v>
      </c>
      <c r="M4" s="64">
        <v>15932920</v>
      </c>
    </row>
    <row r="5" spans="1:13" ht="14.65" customHeight="1" x14ac:dyDescent="0.35">
      <c r="A5" s="60">
        <v>2006</v>
      </c>
      <c r="B5" s="62">
        <v>30.3</v>
      </c>
      <c r="C5" s="63">
        <v>27.5</v>
      </c>
      <c r="D5" s="64">
        <v>4899946</v>
      </c>
      <c r="E5" s="62">
        <v>29.7</v>
      </c>
      <c r="F5" s="63">
        <v>27.5</v>
      </c>
      <c r="G5" s="64">
        <v>2682694</v>
      </c>
      <c r="H5" s="62">
        <v>22.5</v>
      </c>
      <c r="I5" s="63">
        <v>21.6</v>
      </c>
      <c r="J5" s="64">
        <v>7525049</v>
      </c>
      <c r="K5" s="62">
        <v>25.8</v>
      </c>
      <c r="L5" s="63">
        <v>24.2</v>
      </c>
      <c r="M5" s="64">
        <v>15107689</v>
      </c>
    </row>
    <row r="6" spans="1:13" ht="14.65" customHeight="1" x14ac:dyDescent="0.35">
      <c r="A6" s="60">
        <v>2007</v>
      </c>
      <c r="B6" s="62">
        <v>30.6</v>
      </c>
      <c r="C6" s="63">
        <v>27.5</v>
      </c>
      <c r="D6" s="64">
        <v>4711788</v>
      </c>
      <c r="E6" s="62">
        <v>32.200000000000003</v>
      </c>
      <c r="F6" s="63">
        <v>27.5</v>
      </c>
      <c r="G6" s="64">
        <v>3158272</v>
      </c>
      <c r="H6" s="62">
        <v>23.1</v>
      </c>
      <c r="I6" s="63">
        <v>22.2</v>
      </c>
      <c r="J6" s="64">
        <v>7499320</v>
      </c>
      <c r="K6" s="62">
        <v>26.7</v>
      </c>
      <c r="L6" s="63">
        <v>24.6</v>
      </c>
      <c r="M6" s="64">
        <v>15369380</v>
      </c>
    </row>
    <row r="7" spans="1:13" ht="14.65" customHeight="1" x14ac:dyDescent="0.35">
      <c r="A7" s="60">
        <v>2008</v>
      </c>
      <c r="B7" s="62">
        <v>31.2</v>
      </c>
      <c r="C7" s="63">
        <v>27.5</v>
      </c>
      <c r="D7" s="64">
        <v>3878195</v>
      </c>
      <c r="E7" s="62">
        <v>31.8</v>
      </c>
      <c r="F7" s="63">
        <v>27.5</v>
      </c>
      <c r="G7" s="64">
        <v>3158938</v>
      </c>
      <c r="H7" s="62">
        <v>23.6</v>
      </c>
      <c r="I7" s="63">
        <v>22.4</v>
      </c>
      <c r="J7" s="64">
        <v>6802440</v>
      </c>
      <c r="K7" s="62">
        <v>27</v>
      </c>
      <c r="L7" s="63">
        <v>24.7</v>
      </c>
      <c r="M7" s="64">
        <v>13839573</v>
      </c>
    </row>
    <row r="8" spans="1:13" ht="14.65" customHeight="1" x14ac:dyDescent="0.35">
      <c r="A8" s="60">
        <v>2009</v>
      </c>
      <c r="B8" s="62">
        <v>32.1</v>
      </c>
      <c r="C8" s="63">
        <v>27.5</v>
      </c>
      <c r="D8" s="64">
        <v>2916913</v>
      </c>
      <c r="E8" s="62">
        <v>33.799999999999997</v>
      </c>
      <c r="F8" s="63">
        <v>27.5</v>
      </c>
      <c r="G8" s="64">
        <v>2594266</v>
      </c>
      <c r="H8" s="62">
        <v>24.8</v>
      </c>
      <c r="I8" s="63">
        <v>23</v>
      </c>
      <c r="J8" s="64">
        <v>3839795</v>
      </c>
      <c r="K8" s="62">
        <v>29</v>
      </c>
      <c r="L8" s="63">
        <v>25.5</v>
      </c>
      <c r="M8" s="64">
        <v>9350974</v>
      </c>
    </row>
    <row r="9" spans="1:13" ht="14.65" customHeight="1" x14ac:dyDescent="0.35">
      <c r="A9" s="60">
        <v>2010</v>
      </c>
      <c r="B9" s="62">
        <v>33.1</v>
      </c>
      <c r="C9" s="63">
        <v>27.5</v>
      </c>
      <c r="D9" s="64">
        <v>3608777</v>
      </c>
      <c r="E9" s="62">
        <v>35.200000000000003</v>
      </c>
      <c r="F9" s="63">
        <v>27.5</v>
      </c>
      <c r="G9" s="64">
        <v>2395935</v>
      </c>
      <c r="H9" s="62">
        <v>25.2</v>
      </c>
      <c r="I9" s="63">
        <v>23.4</v>
      </c>
      <c r="J9" s="64">
        <v>5118470</v>
      </c>
      <c r="K9" s="62">
        <v>29.3</v>
      </c>
      <c r="L9" s="63">
        <v>25.4</v>
      </c>
      <c r="M9" s="64">
        <v>11123182</v>
      </c>
    </row>
    <row r="10" spans="1:13" ht="14.65" customHeight="1" x14ac:dyDescent="0.35">
      <c r="A10" s="60">
        <v>2011</v>
      </c>
      <c r="B10" s="62">
        <v>32.700000000000003</v>
      </c>
      <c r="C10" s="63">
        <v>30</v>
      </c>
      <c r="D10" s="64">
        <v>3986385</v>
      </c>
      <c r="E10" s="62">
        <v>33.700000000000003</v>
      </c>
      <c r="F10" s="63">
        <v>30.4</v>
      </c>
      <c r="G10" s="64">
        <v>2964339</v>
      </c>
      <c r="H10" s="62">
        <v>24.7</v>
      </c>
      <c r="I10" s="63">
        <v>24.3</v>
      </c>
      <c r="J10" s="64">
        <v>5069696</v>
      </c>
      <c r="K10" s="62">
        <v>29</v>
      </c>
      <c r="L10" s="63">
        <v>27.4</v>
      </c>
      <c r="M10" s="64">
        <v>12020420</v>
      </c>
    </row>
    <row r="11" spans="1:13" ht="14.65" customHeight="1" x14ac:dyDescent="0.35">
      <c r="A11" s="60">
        <v>2012</v>
      </c>
      <c r="B11" s="62">
        <v>34.799999999999997</v>
      </c>
      <c r="C11" s="63">
        <v>32.700000000000003</v>
      </c>
      <c r="D11" s="64">
        <v>5260200</v>
      </c>
      <c r="E11" s="62">
        <v>36</v>
      </c>
      <c r="F11" s="63">
        <v>33.4</v>
      </c>
      <c r="G11" s="64">
        <v>3395682</v>
      </c>
      <c r="H11" s="62">
        <v>25</v>
      </c>
      <c r="I11" s="63">
        <v>25.3</v>
      </c>
      <c r="J11" s="64">
        <v>4788574</v>
      </c>
      <c r="K11" s="62">
        <v>30.8</v>
      </c>
      <c r="L11" s="63">
        <v>29.8</v>
      </c>
      <c r="M11" s="64">
        <v>13444456</v>
      </c>
    </row>
    <row r="12" spans="1:13" ht="14.65" customHeight="1" x14ac:dyDescent="0.35">
      <c r="A12" s="60">
        <v>2013</v>
      </c>
      <c r="B12" s="62">
        <v>36.1</v>
      </c>
      <c r="C12" s="63">
        <v>33.200000000000003</v>
      </c>
      <c r="D12" s="64">
        <v>5566615</v>
      </c>
      <c r="E12" s="62">
        <v>36.799999999999997</v>
      </c>
      <c r="F12" s="63">
        <v>33.9</v>
      </c>
      <c r="G12" s="64">
        <v>4178174</v>
      </c>
      <c r="H12" s="62">
        <v>25.6</v>
      </c>
      <c r="I12" s="63">
        <v>25.9</v>
      </c>
      <c r="J12" s="64">
        <v>5451597</v>
      </c>
      <c r="K12" s="62">
        <v>31.6</v>
      </c>
      <c r="L12" s="63">
        <v>30.3</v>
      </c>
      <c r="M12" s="64">
        <v>15196386</v>
      </c>
    </row>
    <row r="13" spans="1:13" ht="14.65" customHeight="1" x14ac:dyDescent="0.35">
      <c r="A13" s="60">
        <v>2014</v>
      </c>
      <c r="B13" s="62">
        <v>36.299999999999997</v>
      </c>
      <c r="C13" s="63">
        <v>34</v>
      </c>
      <c r="D13" s="64">
        <v>5563657</v>
      </c>
      <c r="E13" s="62">
        <v>36.9</v>
      </c>
      <c r="F13" s="63">
        <v>34.6</v>
      </c>
      <c r="G13" s="64">
        <v>3642404</v>
      </c>
      <c r="H13" s="62">
        <v>26.5</v>
      </c>
      <c r="I13" s="63">
        <v>26.3</v>
      </c>
      <c r="J13" s="64">
        <v>6304140</v>
      </c>
      <c r="K13" s="62">
        <v>31.7</v>
      </c>
      <c r="L13" s="63">
        <v>30.5</v>
      </c>
      <c r="M13" s="64">
        <v>15510201</v>
      </c>
    </row>
    <row r="14" spans="1:13" ht="14.65" customHeight="1" x14ac:dyDescent="0.35">
      <c r="A14" s="60">
        <v>2015</v>
      </c>
      <c r="B14" s="62">
        <v>37.200000000000003</v>
      </c>
      <c r="C14" s="63">
        <v>35.200000000000003</v>
      </c>
      <c r="D14" s="64">
        <v>5453020</v>
      </c>
      <c r="E14" s="62">
        <v>37.299999999999997</v>
      </c>
      <c r="F14" s="63">
        <v>35.799999999999997</v>
      </c>
      <c r="G14" s="64">
        <v>4146525</v>
      </c>
      <c r="H14" s="62">
        <v>27.3</v>
      </c>
      <c r="I14" s="63">
        <v>27.6</v>
      </c>
      <c r="J14" s="64">
        <v>7137337</v>
      </c>
      <c r="K14" s="62">
        <v>32.200000000000003</v>
      </c>
      <c r="L14" s="63">
        <v>31.6</v>
      </c>
      <c r="M14" s="64">
        <v>16736882</v>
      </c>
    </row>
    <row r="15" spans="1:13" ht="14.65" customHeight="1" x14ac:dyDescent="0.35">
      <c r="A15" s="60">
        <v>2016</v>
      </c>
      <c r="B15" s="62">
        <v>37.299999999999997</v>
      </c>
      <c r="C15" s="63">
        <v>36.5</v>
      </c>
      <c r="D15" s="64">
        <v>4972834</v>
      </c>
      <c r="E15" s="62">
        <v>38.1</v>
      </c>
      <c r="F15" s="63">
        <v>37.4</v>
      </c>
      <c r="G15" s="64">
        <v>4034015</v>
      </c>
      <c r="H15" s="62">
        <v>27.4</v>
      </c>
      <c r="I15" s="63">
        <v>28.8</v>
      </c>
      <c r="J15" s="64">
        <v>7266919</v>
      </c>
      <c r="K15" s="62">
        <v>32.299999999999997</v>
      </c>
      <c r="L15" s="63">
        <v>32.799999999999997</v>
      </c>
      <c r="M15" s="64">
        <v>16273768</v>
      </c>
    </row>
    <row r="16" spans="1:13" ht="14.65" customHeight="1" x14ac:dyDescent="0.35">
      <c r="A16" s="59">
        <v>2017</v>
      </c>
      <c r="B16" s="65">
        <v>39.299999999999997</v>
      </c>
      <c r="C16" s="66">
        <v>38.5</v>
      </c>
      <c r="D16" s="67">
        <v>4598081</v>
      </c>
      <c r="E16" s="65">
        <v>39.6</v>
      </c>
      <c r="F16" s="66">
        <v>39.5</v>
      </c>
      <c r="G16" s="67">
        <v>4349864</v>
      </c>
      <c r="H16" s="65">
        <v>28.7</v>
      </c>
      <c r="I16" s="66">
        <v>29.4</v>
      </c>
      <c r="J16" s="67">
        <v>8060377</v>
      </c>
      <c r="K16" s="65">
        <v>33.5</v>
      </c>
      <c r="L16" s="66">
        <v>33.799999999999997</v>
      </c>
      <c r="M16" s="67">
        <v>17008322</v>
      </c>
    </row>
    <row r="17" spans="1:13" ht="14.65" customHeight="1" x14ac:dyDescent="0.35">
      <c r="A17" s="59">
        <v>2018</v>
      </c>
      <c r="B17" s="65">
        <v>41.9</v>
      </c>
      <c r="C17" s="66">
        <v>39.799999999999997</v>
      </c>
      <c r="D17" s="67">
        <v>3622214</v>
      </c>
      <c r="E17" s="65">
        <v>39.799999999999997</v>
      </c>
      <c r="F17" s="66">
        <v>40.6</v>
      </c>
      <c r="G17" s="67">
        <v>4172720</v>
      </c>
      <c r="H17" s="65">
        <v>29.5</v>
      </c>
      <c r="I17" s="66">
        <v>30</v>
      </c>
      <c r="J17" s="67">
        <v>8458365</v>
      </c>
      <c r="K17" s="65">
        <v>34</v>
      </c>
      <c r="L17" s="66">
        <v>34.200000000000003</v>
      </c>
      <c r="M17" s="67">
        <v>16253299</v>
      </c>
    </row>
    <row r="18" spans="1:13" ht="14.65" customHeight="1" x14ac:dyDescent="0.35">
      <c r="A18" s="59">
        <v>2019</v>
      </c>
      <c r="B18" s="65">
        <v>41.2</v>
      </c>
      <c r="C18" s="66">
        <v>41.3</v>
      </c>
      <c r="D18" s="67">
        <v>3554269</v>
      </c>
      <c r="E18" s="65">
        <v>40.4</v>
      </c>
      <c r="F18" s="66">
        <v>42.1</v>
      </c>
      <c r="G18" s="67">
        <v>3609609</v>
      </c>
      <c r="H18" s="65">
        <v>29.6</v>
      </c>
      <c r="I18" s="66">
        <v>30.4</v>
      </c>
      <c r="J18" s="67">
        <v>8968066</v>
      </c>
      <c r="K18" s="65">
        <v>33.700000000000003</v>
      </c>
      <c r="L18" s="66">
        <v>34.6</v>
      </c>
      <c r="M18" s="67">
        <v>16131944</v>
      </c>
    </row>
  </sheetData>
  <autoFilter ref="A2:AI18" xr:uid="{EAF51A05-F1A2-4102-ABFB-54125CC341F0}">
    <sortState xmlns:xlrd2="http://schemas.microsoft.com/office/spreadsheetml/2017/richdata2" ref="A3:AI18">
      <sortCondition ref="A2"/>
    </sortState>
  </autoFilter>
  <mergeCells count="4">
    <mergeCell ref="B1:D1"/>
    <mergeCell ref="K1:M1"/>
    <mergeCell ref="H1:J1"/>
    <mergeCell ref="E1:G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3bd4e92-64e3-4fd2-8167-ba77cd5ff66d" xsi:nil="true"/>
    <lcf76f155ced4ddcb4097134ff3c332f xmlns="7e6c7b1d-7c60-4952-9697-fa8a989285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9EDCF552B97F4891EE372A5B12F07C" ma:contentTypeVersion="14" ma:contentTypeDescription="Create a new document." ma:contentTypeScope="" ma:versionID="8c64f3b7e811818be0188c997795ac7e">
  <xsd:schema xmlns:xsd="http://www.w3.org/2001/XMLSchema" xmlns:xs="http://www.w3.org/2001/XMLSchema" xmlns:p="http://schemas.microsoft.com/office/2006/metadata/properties" xmlns:ns2="7e6c7b1d-7c60-4952-9697-fa8a98928533" xmlns:ns3="bf379ed7-31a2-41ed-aac3-8f7f2d4f292a" xmlns:ns4="e3bd4e92-64e3-4fd2-8167-ba77cd5ff66d" targetNamespace="http://schemas.microsoft.com/office/2006/metadata/properties" ma:root="true" ma:fieldsID="beab9e01d225b10b070d7588d477dcb8" ns2:_="" ns3:_="" ns4:_="">
    <xsd:import namespace="7e6c7b1d-7c60-4952-9697-fa8a98928533"/>
    <xsd:import namespace="bf379ed7-31a2-41ed-aac3-8f7f2d4f292a"/>
    <xsd:import namespace="e3bd4e92-64e3-4fd2-8167-ba77cd5ff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4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6c7b1d-7c60-4952-9697-fa8a989285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aa446fb-c4e7-47d1-9e02-aae3431be3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379ed7-31a2-41ed-aac3-8f7f2d4f292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bd4e92-64e3-4fd2-8167-ba77cd5ff66d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3b17919-6894-42ab-944e-811e0b7229a9}" ma:internalName="TaxCatchAll" ma:showField="CatchAllData" ma:web="e3bd4e92-64e3-4fd2-8167-ba77cd5ff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8011D8-8B35-4F32-A873-84AE752FC849}">
  <ds:schemaRefs>
    <ds:schemaRef ds:uri="http://purl.org/dc/terms/"/>
    <ds:schemaRef ds:uri="bf379ed7-31a2-41ed-aac3-8f7f2d4f292a"/>
    <ds:schemaRef ds:uri="http://schemas.microsoft.com/office/2006/documentManagement/types"/>
    <ds:schemaRef ds:uri="e3bd4e92-64e3-4fd2-8167-ba77cd5ff66d"/>
    <ds:schemaRef ds:uri="http://purl.org/dc/elements/1.1/"/>
    <ds:schemaRef ds:uri="7e6c7b1d-7c60-4952-9697-fa8a9892853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BC092CD-D757-4333-8B50-3046338086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CAF7A1-B162-48C8-8109-B8C6F13AB1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6c7b1d-7c60-4952-9697-fa8a98928533"/>
    <ds:schemaRef ds:uri="bf379ed7-31a2-41ed-aac3-8f7f2d4f292a"/>
    <ds:schemaRef ds:uri="e3bd4e92-64e3-4fd2-8167-ba77cd5ff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Credit Flexibility Analysis (2)</vt:lpstr>
      <vt:lpstr>CAFE Contributes</vt:lpstr>
      <vt:lpstr>Compliance Overview</vt:lpstr>
      <vt:lpstr>PIC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Edmonds, Julia CTR (NHTSA)</dc:creator>
  <cp:lastModifiedBy>Zhang, Aishan CTR (NHTSA)</cp:lastModifiedBy>
  <dcterms:created xsi:type="dcterms:W3CDTF">2019-06-25T11:51:33Z</dcterms:created>
  <dcterms:modified xsi:type="dcterms:W3CDTF">2025-07-02T18:56:18Z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0x010100349EDCF552B97F4891EE372A5B12F07C</vt:lpwstr>
  </property>
  <property fmtid="{D5CDD505-2E9C-101B-9397-08002B2CF9AE}" pid="3" name="MediaServiceImageTags">
    <vt:lpwstr/>
  </property>
</Properties>
</file>